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Settings" sheetId="2" r:id="rId5"/>
    <sheet state="visible" name="Profit and Loss Forecast" sheetId="3" r:id="rId6"/>
    <sheet state="visible" name="Cash Flow Forcast" sheetId="4" r:id="rId7"/>
    <sheet state="visible" name="Balance Sheet Forecast" sheetId="5" r:id="rId8"/>
  </sheets>
  <definedNames>
    <definedName name="SPc">Settings!$F$16</definedName>
    <definedName name="GSTDo">Settings!$F$9</definedName>
    <definedName name="CPc">Settings!$C$16</definedName>
    <definedName name="GSTO">'Profit and Loss Forecast'!$C$47:$C$87</definedName>
    <definedName name="PAYGL">Settings!$F$6</definedName>
    <definedName name="SPb">Settings!$F$15</definedName>
    <definedName name="OPEXpt">'Profit and Loss Forecast'!$D$47:$D$87</definedName>
    <definedName name="PAYGP">Settings!$F$8</definedName>
    <definedName name="OCO">Settings!$C$7</definedName>
    <definedName name="CPa">Settings!$C$14</definedName>
    <definedName name="SPa">Settings!$F$14</definedName>
    <definedName name="CPb">Settings!$C$15</definedName>
    <definedName name="SPd">Settings!$F$17</definedName>
    <definedName name="AB">Settings!$F$11</definedName>
    <definedName name="COGS">'Cash Flow Forcast'!$C$24:$C$40</definedName>
    <definedName name="GSTL">Settings!$F$5</definedName>
    <definedName name="SO">Settings!$C$10</definedName>
    <definedName name="CPd">Settings!$C$17</definedName>
    <definedName name="PAYGO">Settings!$C$9</definedName>
    <definedName name="COGSpt">'Profit and Loss Forecast'!$D$24:$D$38</definedName>
    <definedName name="SALESpt">'Profit and Loss Forecast'!$D$6:$D$20</definedName>
    <definedName name="OD">Settings!$C$6</definedName>
    <definedName name="WO">'Profit and Loss Forecast'!$E$88:$P$88</definedName>
    <definedName name="OCC">Settings!$C$8</definedName>
    <definedName name="GSTOo">Settings!$C$11</definedName>
    <definedName name="LB">Settings!$F$4</definedName>
    <definedName name="OB">Settings!$C$4</definedName>
    <definedName name="GSTC">'Profit and Loss Forecast'!$C$24:$C$40</definedName>
    <definedName name="OC">Settings!$C$5</definedName>
    <definedName name="GSTCo">Settings!$F$10</definedName>
    <definedName name="GSTS">'Profit and Loss Forecast'!$C$6:$C$20</definedName>
    <definedName name="SP">Settings!$F$7</definedName>
    <definedName hidden="1" localSheetId="3" name="_xlnm._FilterDatabase">'Cash Flow Forcast'!$A$2:$R$125</definedName>
  </definedNames>
  <calcPr/>
  <extLst>
    <ext uri="GoogleSheetsCustomDataVersion1">
      <go:sheetsCustomData xmlns:go="http://customooxmlschemas.google.com/" r:id="rId9" roundtripDataSignature="AMtx7mg+sqE1Xzp55lW5CBoCbE8l82MvO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1">
      <text>
        <t xml:space="preserve">======
ID#AAAATiiEeJQ
    (2021-12-21 05:25:35)
are you, or your Tax / BAS agent lodging your BAS?</t>
      </text>
    </comment>
    <comment authorId="0" ref="B11">
      <text>
        <t xml:space="preserve">======
ID#AAAATiiEeJM
    (2021-12-21 05:25:35)
What is the balance of GST owing at June 30</t>
      </text>
    </comment>
    <comment authorId="0" ref="E8">
      <text>
        <t xml:space="preserve">======
ID#AAAATiiEeJI
    (2021-12-21 05:25:35)
Estimate the average % of PAYG withheld from your monthly payroll</t>
      </text>
    </comment>
    <comment authorId="0" ref="E10">
      <text>
        <t xml:space="preserve">======
ID#AAAATiiEeJE
    (2021-12-21 05:25:35)
What is the approximate value of GST in your Opening Creditors balance? If you have 100% GST sales, the it is 10%, if you have 100% GST Free Sales then it is 0%, if you have 50/50 GST sales, the it will be 5%</t>
      </text>
    </comment>
    <comment authorId="0" ref="B9">
      <text>
        <t xml:space="preserve">======
ID#AAAATiiEeJA
    (2021-12-21 05:25:35)
What is the balance of your PAYG account at June 30</t>
      </text>
    </comment>
    <comment authorId="0" ref="E9">
      <text>
        <t xml:space="preserve">======
ID#AAAATiiEeI8
    (2021-12-21 05:25:35)
What is the approximate value of GST in your Opening Debtors balance? If you have 100% GST sales, the it is 10%, if you have 100% GST Free Sales then it is 0%, if you have 50/50 GST sales, the it will be 5%</t>
      </text>
    </comment>
    <comment authorId="0" ref="B5">
      <text>
        <t xml:space="preserve">======
ID#AAAATiiEeI4
    (2021-12-21 05:25:35)
The Balance of your Credit Cards @ June 30</t>
      </text>
    </comment>
    <comment authorId="0" ref="B10">
      <text>
        <t xml:space="preserve">======
ID#AAAATiiEeI0
    (2021-12-21 05:25:35)
What is the balance of super owing at June 30</t>
      </text>
    </comment>
    <comment authorId="0" ref="B4">
      <text>
        <t xml:space="preserve">======
ID#AAAATiiEeIw
    (2021-12-21 05:25:35)
The balance of all bank and overdraft accounts at June 30</t>
      </text>
    </comment>
    <comment authorId="0" ref="B7">
      <text>
        <t xml:space="preserve">======
ID#AAAATiiEeIs
    (2021-12-21 05:25:35)
The amount of money YOU OWE you suppliers at June 30 in Operating Expenses (not cost of sales)</t>
      </text>
    </comment>
    <comment authorId="0" ref="B8">
      <text>
        <t xml:space="preserve">======
ID#AAAATiiEeIk
    (2021-12-21 05:25:35)
The amount of money YOU OWE to your suppliers in Cost of Sales (not operating expenses)</t>
      </text>
    </comment>
    <comment authorId="0" ref="B6">
      <text>
        <t xml:space="preserve">======
ID#AAAATiiEeIg
    (2021-12-21 05:25:35)
The amount of money OWED TO YOU by your customers at June 30</t>
      </text>
    </comment>
  </commentList>
  <extLst>
    <ext uri="GoogleSheetsCustomDataVersion1">
      <go:sheetsCustomData xmlns:go="http://customooxmlschemas.google.com/" r:id="rId1" roundtripDataSignature="AMtx7miuSUENEyKV6F/9kkqM/AszjS8Hq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======
ID#AAAATiiEeIo
    (2021-12-21 05:25:35)
If Sales are not 100% GST, then ESTIMATE the total GST in your sales account. e.g. If approximately 80% of your sales have GST, and 20% are GST Free, then GST will be 8%.</t>
      </text>
    </comment>
  </commentList>
  <extLst>
    <ext uri="GoogleSheetsCustomDataVersion1">
      <go:sheetsCustomData xmlns:go="http://customooxmlschemas.google.com/" r:id="rId1" roundtripDataSignature="AMtx7mjaedQQaw5gtTKIDwgJVjTwkbpACw=="/>
    </ext>
  </extLst>
</comments>
</file>

<file path=xl/sharedStrings.xml><?xml version="1.0" encoding="utf-8"?>
<sst xmlns="http://schemas.openxmlformats.org/spreadsheetml/2006/main" count="225" uniqueCount="144">
  <si>
    <t>HOW TO USE YOUR FORCASTING TEMPLATE</t>
  </si>
  <si>
    <t>IMPORTANT</t>
  </si>
  <si>
    <r>
      <rPr>
        <rFont val="Arial"/>
        <color rgb="FF000000"/>
        <sz val="12.0"/>
      </rPr>
      <t xml:space="preserve">Edit </t>
    </r>
    <r>
      <rPr>
        <rFont val="Arial"/>
        <b/>
        <color rgb="FF000000"/>
        <sz val="10.0"/>
      </rPr>
      <t>light blue</t>
    </r>
    <r>
      <rPr>
        <rFont val="Arial"/>
        <color rgb="FF000000"/>
        <sz val="10.0"/>
      </rPr>
      <t xml:space="preserve"> cells only</t>
    </r>
  </si>
  <si>
    <t>Don't add or delete rows, columns or cells</t>
  </si>
  <si>
    <t>If you have questions email wow@the-entourage.com.au</t>
  </si>
  <si>
    <t>Enter the values into Settings (sheet 2). Click on the headings to read the instructions.</t>
  </si>
  <si>
    <t>Enter your target sales for July through June on the P&amp;L Sheet</t>
  </si>
  <si>
    <t>Enter your target COGS for July through June on the P&amp;L Sheet</t>
  </si>
  <si>
    <t>Enter your target Operating Expenses from July through June on the P&amp;L Sheet</t>
  </si>
  <si>
    <r>
      <rPr>
        <rFont val="Arial"/>
        <b/>
        <color rgb="FF00285E"/>
        <sz val="10.0"/>
      </rPr>
      <t xml:space="preserve">Last Revised: </t>
    </r>
    <r>
      <rPr>
        <rFont val="Arial"/>
        <color rgb="FF000000"/>
        <sz val="10.0"/>
      </rPr>
      <t>Janurary 2021</t>
    </r>
  </si>
  <si>
    <t>SETTINGS</t>
  </si>
  <si>
    <t>Account Balances June 30</t>
  </si>
  <si>
    <t>Settings &amp; Assumptions</t>
  </si>
  <si>
    <t>Opening Bank Balance</t>
  </si>
  <si>
    <t xml:space="preserve">GST is lodged as </t>
  </si>
  <si>
    <t>Cash</t>
  </si>
  <si>
    <t>Opening Credit Card Balance</t>
  </si>
  <si>
    <t>Lodge and Pay GST</t>
  </si>
  <si>
    <t>Monthly</t>
  </si>
  <si>
    <t>Opening Debtors Balance</t>
  </si>
  <si>
    <t>Pay PAYG</t>
  </si>
  <si>
    <t>Opening Creditors Bal. -Operational</t>
  </si>
  <si>
    <t>Pay Superannuation</t>
  </si>
  <si>
    <t>Quarterly</t>
  </si>
  <si>
    <t>Opening Crediors Bal. -Cost of Sale</t>
  </si>
  <si>
    <t>PAYG as % of Wages</t>
  </si>
  <si>
    <t>PAYG Owing at Opening</t>
  </si>
  <si>
    <t>GST in opening Debtors</t>
  </si>
  <si>
    <t>Superannuation Owing at Opening</t>
  </si>
  <si>
    <t>GST in opening Creditors</t>
  </si>
  <si>
    <t>GST Owing at Opening</t>
  </si>
  <si>
    <t>Lodgements are made by</t>
  </si>
  <si>
    <t>Agent</t>
  </si>
  <si>
    <t>Customer Payment Terms</t>
  </si>
  <si>
    <t>Supplier Payment Terms (COGS)</t>
  </si>
  <si>
    <t>Payments Recieved - Current Month</t>
  </si>
  <si>
    <t>COGS paid - same month</t>
  </si>
  <si>
    <t xml:space="preserve">Payments Recieved - 30 Days </t>
  </si>
  <si>
    <t xml:space="preserve">COGS Paid - 30 Days </t>
  </si>
  <si>
    <t>Payments Recieved - 60 Days</t>
  </si>
  <si>
    <t>COGS Paid - 60 Days</t>
  </si>
  <si>
    <t>Payments Recieved - 90 Days</t>
  </si>
  <si>
    <t>COGS Paid - 90 Days</t>
  </si>
  <si>
    <t>PROFIT FORECAST</t>
  </si>
  <si>
    <t>For Period July 2022 to June 2023</t>
  </si>
  <si>
    <t>GST EXCLUSIVE</t>
  </si>
  <si>
    <t>TOTAL</t>
  </si>
  <si>
    <t>Trading Income (Sales)</t>
  </si>
  <si>
    <t>% GST</t>
  </si>
  <si>
    <t>Payment Terms (optional)</t>
  </si>
  <si>
    <t>Sales 1</t>
  </si>
  <si>
    <t>Sales 2</t>
  </si>
  <si>
    <t>Sales 3</t>
  </si>
  <si>
    <t>Sales 4</t>
  </si>
  <si>
    <t>-</t>
  </si>
  <si>
    <t>Total Sales</t>
  </si>
  <si>
    <t>Less Cost of Sales (Suppliers)</t>
  </si>
  <si>
    <t>Cost of Sales 1</t>
  </si>
  <si>
    <t>Cost of Sales 2</t>
  </si>
  <si>
    <t>Cost of Sales 3</t>
  </si>
  <si>
    <t>Cost of Sales 4</t>
  </si>
  <si>
    <t>Cost of Sales 5</t>
  </si>
  <si>
    <t>Cost of Sales - Wages</t>
  </si>
  <si>
    <t>Cost of Sales - Super</t>
  </si>
  <si>
    <t>Total Cost of Sales (COGS)</t>
  </si>
  <si>
    <t>Gross Profit</t>
  </si>
  <si>
    <t>GP Margin %</t>
  </si>
  <si>
    <t>Less Operatined Expenses (OPEX)</t>
  </si>
  <si>
    <t>Payment Terms Required</t>
  </si>
  <si>
    <t>Depreciation</t>
  </si>
  <si>
    <t>Wages - Operational</t>
  </si>
  <si>
    <t>Wages - Superannuation</t>
  </si>
  <si>
    <t>Total Operating Expenses (OPEX)</t>
  </si>
  <si>
    <t>Net Profit</t>
  </si>
  <si>
    <t>NP %</t>
  </si>
  <si>
    <t>CASHFLOW FORECAST</t>
  </si>
  <si>
    <t>Cash Balance</t>
  </si>
  <si>
    <t>Trade Sales Inflows</t>
  </si>
  <si>
    <t>Total Sales Inflows</t>
  </si>
  <si>
    <t>Cost of Sales Outflows</t>
  </si>
  <si>
    <t>Total Cost of Sales Outflows</t>
  </si>
  <si>
    <t>Operating Expense Outflows</t>
  </si>
  <si>
    <t>Total Operating Outflows</t>
  </si>
  <si>
    <t>Operating Cashflow</t>
  </si>
  <si>
    <t>Less Other Cash Outflows</t>
  </si>
  <si>
    <t>this cash flow will:</t>
  </si>
  <si>
    <t>Pymts to Directors (not on P&amp;L)</t>
  </si>
  <si>
    <t>Decrease Liabilities (Current)</t>
  </si>
  <si>
    <t>Capital Purchases</t>
  </si>
  <si>
    <t>Increase Assets (Non Current)</t>
  </si>
  <si>
    <t>Loan Repayments</t>
  </si>
  <si>
    <t>Decrease Liabilities (Non Current)</t>
  </si>
  <si>
    <t>Finance Repayments</t>
  </si>
  <si>
    <t>Increases Assets (Current)</t>
  </si>
  <si>
    <t>Total Other Cash Outflows -</t>
  </si>
  <si>
    <t>Plus Other Cash Inflows +</t>
  </si>
  <si>
    <t>Share Holders Loans</t>
  </si>
  <si>
    <t>Increase Liabilities (Current)</t>
  </si>
  <si>
    <t>Finance Recieved</t>
  </si>
  <si>
    <t>Sale of Assets</t>
  </si>
  <si>
    <t>Decrease Assets (Non Current)</t>
  </si>
  <si>
    <t>Total Other Cash Inflows</t>
  </si>
  <si>
    <t>Payments to/from the ATO</t>
  </si>
  <si>
    <t>PAYG</t>
  </si>
  <si>
    <t>PAYG Installments</t>
  </si>
  <si>
    <t>GST on Sales</t>
  </si>
  <si>
    <t>GST on Expenses</t>
  </si>
  <si>
    <t>Company Income Tax 2022</t>
  </si>
  <si>
    <t>ATO Payment Plan</t>
  </si>
  <si>
    <t>Total Payments to the ATO</t>
  </si>
  <si>
    <t>Net Cash Flows</t>
  </si>
  <si>
    <t>Closing Cash Balance</t>
  </si>
  <si>
    <t>BALANCE SHEET FORECAST</t>
  </si>
  <si>
    <t>For Period July 2023 to June 2024</t>
  </si>
  <si>
    <t>Current Assets</t>
  </si>
  <si>
    <t>Cash at bank</t>
  </si>
  <si>
    <t>Other current assets</t>
  </si>
  <si>
    <t>Trade Debtors</t>
  </si>
  <si>
    <t>Total Current Assets</t>
  </si>
  <si>
    <t>Non Current Assets</t>
  </si>
  <si>
    <t>Captial Assets</t>
  </si>
  <si>
    <t>Less accumulated depreciation</t>
  </si>
  <si>
    <t>Other Non Current Assets</t>
  </si>
  <si>
    <t>Total Non Current Assets</t>
  </si>
  <si>
    <t>TOTAL ASSETS</t>
  </si>
  <si>
    <t>Current Liabilities</t>
  </si>
  <si>
    <t>Trade Creditors</t>
  </si>
  <si>
    <t>Other Liabilities</t>
  </si>
  <si>
    <t>Provision for Income Tax</t>
  </si>
  <si>
    <t>GST</t>
  </si>
  <si>
    <t>PAYG Withholding</t>
  </si>
  <si>
    <t>Superannuation payable</t>
  </si>
  <si>
    <t>Finance Liabilities</t>
  </si>
  <si>
    <t>Director Loans</t>
  </si>
  <si>
    <t>Non Current Liabilities</t>
  </si>
  <si>
    <t>Loans</t>
  </si>
  <si>
    <t>Other Non Current Liabilities</t>
  </si>
  <si>
    <t>TOTAL LIABILITIES</t>
  </si>
  <si>
    <t>NET ASSETS</t>
  </si>
  <si>
    <t>EQUITY</t>
  </si>
  <si>
    <t>Issues Capital</t>
  </si>
  <si>
    <t>Retained Profits</t>
  </si>
  <si>
    <t>Current Monthly Earnings</t>
  </si>
  <si>
    <t>TOTAL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</si>
</sst>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_(* #,##0_);_(* \(#,##0\);_(* &quot;-&quot;??_);_(@_)"/>
    <numFmt numFmtId="166" formatCode="0.0%"/>
    <numFmt numFmtId="167" formatCode="_-* #,##0_-;\-* #,##0_-;_-* &quot;-&quot;??_-;_-@"/>
  </numFmts>
  <fonts count="27">
    <font>
      <sz val="10.0"/>
      <color rgb="FF000000"/>
      <name val="Calibri"/>
      <scheme val="minor"/>
    </font>
    <font>
      <sz val="10.0"/>
      <color theme="1"/>
      <name val="Arial"/>
    </font>
    <font>
      <b/>
      <sz val="20.0"/>
      <color rgb="FFB42362"/>
      <name val="Arial"/>
    </font>
    <font>
      <sz val="10.0"/>
      <color rgb="FF000000"/>
      <name val="Arial"/>
    </font>
    <font>
      <b/>
      <sz val="24.0"/>
      <color rgb="FF000000"/>
      <name val="Arial"/>
    </font>
    <font>
      <b/>
      <sz val="14.0"/>
      <color rgb="FFFFFFFF"/>
      <name val="Arial"/>
    </font>
    <font>
      <sz val="12.0"/>
      <color rgb="FF000000"/>
      <name val="Arial"/>
    </font>
    <font>
      <b/>
      <sz val="12.0"/>
      <color rgb="FF00285E"/>
      <name val="Arial"/>
    </font>
    <font>
      <sz val="12.0"/>
      <color theme="1"/>
      <name val="Arial"/>
    </font>
    <font>
      <sz val="8.0"/>
      <color rgb="FF00285E"/>
      <name val="Arial"/>
    </font>
    <font>
      <b/>
      <sz val="11.0"/>
      <color rgb="FFFFFFFF"/>
      <name val="Arial"/>
    </font>
    <font>
      <b/>
      <u/>
      <sz val="11.0"/>
      <color rgb="FFFFFFFF"/>
      <name val="Arial"/>
    </font>
    <font>
      <sz val="11.0"/>
      <color theme="1"/>
      <name val="Arial"/>
    </font>
    <font>
      <b/>
      <u/>
      <sz val="11.0"/>
      <color rgb="FFFFFFFF"/>
      <name val="Arial"/>
    </font>
    <font>
      <b/>
      <sz val="10.0"/>
      <color theme="1"/>
      <name val="Arial"/>
    </font>
    <font>
      <b/>
      <i/>
      <sz val="10.0"/>
      <color rgb="FFB42362"/>
      <name val="Arial"/>
    </font>
    <font>
      <b/>
      <sz val="10.0"/>
      <color rgb="FFFFFFFF"/>
      <name val="Arial"/>
    </font>
    <font/>
    <font>
      <sz val="10.0"/>
      <color rgb="FFFFFFFF"/>
      <name val="Arial"/>
    </font>
    <font>
      <b/>
      <u/>
      <sz val="10.0"/>
      <color rgb="FFFFFFFF"/>
      <name val="Arial"/>
    </font>
    <font>
      <b/>
      <i/>
      <sz val="10.0"/>
      <color rgb="FFFFFFFF"/>
      <name val="Arial"/>
    </font>
    <font>
      <b/>
      <u/>
      <sz val="10.0"/>
      <color rgb="FFFFFFFF"/>
      <name val="Arial"/>
    </font>
    <font>
      <i/>
      <sz val="10.0"/>
      <color theme="1"/>
      <name val="Arial"/>
    </font>
    <font>
      <b/>
      <i/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8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285E"/>
        <bgColor rgb="FF00285E"/>
      </patternFill>
    </fill>
    <fill>
      <patternFill patternType="solid">
        <fgColor rgb="FFB42362"/>
        <bgColor rgb="FFB42362"/>
      </patternFill>
    </fill>
    <fill>
      <patternFill patternType="solid">
        <fgColor rgb="FFDEE9F7"/>
        <bgColor rgb="FFDEE9F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25">
    <border/>
    <border>
      <left/>
      <right/>
      <top/>
      <bottom/>
    </border>
    <border>
      <left style="medium">
        <color rgb="FFB42362"/>
      </left>
      <right style="medium">
        <color rgb="FFB42362"/>
      </right>
      <top style="medium">
        <color rgb="FFB42362"/>
      </top>
      <bottom/>
    </border>
    <border>
      <left style="medium">
        <color rgb="FFB42362"/>
      </left>
      <right style="medium">
        <color rgb="FFB42362"/>
      </right>
    </border>
    <border>
      <left style="medium">
        <color rgb="FFB42362"/>
      </left>
      <right style="medium">
        <color rgb="FFB42362"/>
      </right>
      <bottom style="medium">
        <color rgb="FFB42362"/>
      </bottom>
    </border>
    <border>
      <left style="medium">
        <color rgb="FFB42362"/>
      </left>
      <right/>
      <top style="medium">
        <color rgb="FFB42362"/>
      </top>
      <bottom/>
    </border>
    <border>
      <left/>
      <right style="medium">
        <color rgb="FFB42362"/>
      </right>
      <top style="medium">
        <color rgb="FFB42362"/>
      </top>
      <bottom/>
    </border>
    <border>
      <left style="medium">
        <color rgb="FFB42362"/>
      </left>
    </border>
    <border>
      <left/>
      <right style="medium">
        <color rgb="FFB42362"/>
      </right>
      <top/>
      <bottom/>
    </border>
    <border>
      <left style="medium">
        <color rgb="FFB42362"/>
      </left>
      <bottom style="medium">
        <color rgb="FFB42362"/>
      </bottom>
    </border>
    <border>
      <left/>
      <right style="medium">
        <color rgb="FFB42362"/>
      </right>
      <top/>
      <bottom style="medium">
        <color rgb="FFB42362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double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666666"/>
      </left>
      <right style="thick">
        <color rgb="FF666666"/>
      </right>
      <top style="thick">
        <color rgb="FF666666"/>
      </top>
      <bottom style="thick">
        <color rgb="FF666666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0" xfId="0" applyAlignment="1" applyBorder="1" applyFont="1">
      <alignment vertical="center"/>
    </xf>
    <xf borderId="1" fillId="2" fontId="1" numFmtId="0" xfId="0" applyAlignment="1" applyBorder="1" applyFont="1">
      <alignment vertical="center"/>
    </xf>
    <xf borderId="0" fillId="0" fontId="3" numFmtId="0" xfId="0" applyFont="1"/>
    <xf borderId="0" fillId="0" fontId="4" numFmtId="0" xfId="0" applyAlignment="1" applyFont="1">
      <alignment horizontal="left"/>
    </xf>
    <xf borderId="2" fillId="3" fontId="5" numFmtId="0" xfId="0" applyAlignment="1" applyBorder="1" applyFill="1" applyFont="1">
      <alignment horizontal="left"/>
    </xf>
    <xf borderId="3" fillId="0" fontId="6" numFmtId="0" xfId="0" applyAlignment="1" applyBorder="1" applyFont="1">
      <alignment horizontal="left"/>
    </xf>
    <xf borderId="4" fillId="0" fontId="6" numFmtId="0" xfId="0" applyAlignment="1" applyBorder="1" applyFont="1">
      <alignment horizontal="left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" numFmtId="0" xfId="0" applyAlignment="1" applyFont="1">
      <alignment horizontal="right"/>
    </xf>
    <xf borderId="5" fillId="3" fontId="10" numFmtId="0" xfId="0" applyAlignment="1" applyBorder="1" applyFont="1">
      <alignment horizontal="right"/>
    </xf>
    <xf borderId="6" fillId="3" fontId="11" numFmtId="0" xfId="0" applyAlignment="1" applyBorder="1" applyFont="1">
      <alignment horizontal="center"/>
    </xf>
    <xf borderId="0" fillId="0" fontId="12" numFmtId="0" xfId="0" applyFont="1"/>
    <xf borderId="6" fillId="3" fontId="13" numFmtId="0" xfId="0" applyAlignment="1" applyBorder="1" applyFont="1">
      <alignment horizontal="right"/>
    </xf>
    <xf borderId="7" fillId="0" fontId="12" numFmtId="0" xfId="0" applyAlignment="1" applyBorder="1" applyFont="1">
      <alignment horizontal="right"/>
    </xf>
    <xf borderId="8" fillId="4" fontId="12" numFmtId="3" xfId="0" applyAlignment="1" applyBorder="1" applyFill="1" applyFont="1" applyNumberFormat="1">
      <alignment horizontal="right"/>
    </xf>
    <xf borderId="8" fillId="4" fontId="12" numFmtId="164" xfId="0" applyAlignment="1" applyBorder="1" applyFont="1" applyNumberFormat="1">
      <alignment horizontal="right"/>
    </xf>
    <xf borderId="8" fillId="4" fontId="12" numFmtId="9" xfId="0" applyAlignment="1" applyBorder="1" applyFont="1" applyNumberFormat="1">
      <alignment horizontal="right"/>
    </xf>
    <xf borderId="7" fillId="0" fontId="12" numFmtId="164" xfId="0" applyAlignment="1" applyBorder="1" applyFont="1" applyNumberFormat="1">
      <alignment horizontal="right"/>
    </xf>
    <xf borderId="9" fillId="0" fontId="12" numFmtId="0" xfId="0" applyAlignment="1" applyBorder="1" applyFont="1">
      <alignment horizontal="right"/>
    </xf>
    <xf borderId="10" fillId="4" fontId="12" numFmtId="3" xfId="0" applyAlignment="1" applyBorder="1" applyFont="1" applyNumberFormat="1">
      <alignment horizontal="right"/>
    </xf>
    <xf borderId="10" fillId="4" fontId="12" numFmtId="0" xfId="0" applyAlignment="1" applyBorder="1" applyFont="1">
      <alignment horizontal="right"/>
    </xf>
    <xf borderId="0" fillId="0" fontId="12" numFmtId="9" xfId="0" applyAlignment="1" applyFont="1" applyNumberFormat="1">
      <alignment horizontal="right"/>
    </xf>
    <xf borderId="6" fillId="3" fontId="10" numFmtId="9" xfId="0" applyBorder="1" applyFont="1" applyNumberFormat="1"/>
    <xf borderId="6" fillId="3" fontId="10" numFmtId="9" xfId="0" applyAlignment="1" applyBorder="1" applyFont="1" applyNumberFormat="1">
      <alignment horizontal="right"/>
    </xf>
    <xf borderId="8" fillId="4" fontId="12" numFmtId="9" xfId="0" applyBorder="1" applyFont="1" applyNumberFormat="1"/>
    <xf borderId="10" fillId="4" fontId="12" numFmtId="9" xfId="0" applyBorder="1" applyFont="1" applyNumberFormat="1"/>
    <xf borderId="10" fillId="4" fontId="12" numFmtId="9" xfId="0" applyAlignment="1" applyBorder="1" applyFont="1" applyNumberFormat="1">
      <alignment horizontal="right"/>
    </xf>
    <xf borderId="0" fillId="0" fontId="12" numFmtId="0" xfId="0" applyAlignment="1" applyFont="1">
      <alignment horizontal="right"/>
    </xf>
    <xf borderId="0" fillId="0" fontId="14" numFmtId="0" xfId="0" applyFont="1"/>
    <xf borderId="0" fillId="0" fontId="15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horizontal="center"/>
    </xf>
    <xf borderId="11" fillId="2" fontId="16" numFmtId="0" xfId="0" applyAlignment="1" applyBorder="1" applyFont="1">
      <alignment horizontal="center"/>
    </xf>
    <xf borderId="12" fillId="0" fontId="17" numFmtId="0" xfId="0" applyBorder="1" applyFont="1"/>
    <xf borderId="13" fillId="0" fontId="17" numFmtId="0" xfId="0" applyBorder="1" applyFont="1"/>
    <xf borderId="14" fillId="2" fontId="18" numFmtId="0" xfId="0" applyBorder="1" applyFont="1"/>
    <xf borderId="14" fillId="2" fontId="16" numFmtId="17" xfId="0" applyAlignment="1" applyBorder="1" applyFont="1" applyNumberFormat="1">
      <alignment horizontal="center" readingOrder="0"/>
    </xf>
    <xf borderId="14" fillId="2" fontId="16" numFmtId="17" xfId="0" applyAlignment="1" applyBorder="1" applyFont="1" applyNumberFormat="1">
      <alignment horizontal="center"/>
    </xf>
    <xf borderId="1" fillId="3" fontId="16" numFmtId="0" xfId="0" applyAlignment="1" applyBorder="1" applyFont="1">
      <alignment shrinkToFit="0" wrapText="1"/>
    </xf>
    <xf borderId="1" fillId="3" fontId="19" numFmtId="0" xfId="0" applyAlignment="1" applyBorder="1" applyFont="1">
      <alignment shrinkToFit="0" vertical="center" wrapText="1"/>
    </xf>
    <xf borderId="1" fillId="3" fontId="20" numFmtId="0" xfId="0" applyAlignment="1" applyBorder="1" applyFont="1">
      <alignment horizontal="center" shrinkToFit="0" vertical="center" wrapText="1"/>
    </xf>
    <xf borderId="1" fillId="3" fontId="20" numFmtId="0" xfId="0" applyAlignment="1" applyBorder="1" applyFont="1">
      <alignment horizontal="right" shrinkToFit="0" wrapText="1"/>
    </xf>
    <xf borderId="1" fillId="3" fontId="18" numFmtId="0" xfId="0" applyAlignment="1" applyBorder="1" applyFont="1">
      <alignment shrinkToFit="0" wrapText="1"/>
    </xf>
    <xf borderId="1" fillId="4" fontId="1" numFmtId="0" xfId="0" applyBorder="1" applyFont="1"/>
    <xf borderId="1" fillId="4" fontId="1" numFmtId="10" xfId="0" applyAlignment="1" applyBorder="1" applyFont="1" applyNumberFormat="1">
      <alignment horizontal="center"/>
    </xf>
    <xf borderId="1" fillId="4" fontId="1" numFmtId="0" xfId="0" applyAlignment="1" applyBorder="1" applyFont="1">
      <alignment horizontal="right"/>
    </xf>
    <xf borderId="1" fillId="4" fontId="1" numFmtId="165" xfId="0" applyBorder="1" applyFont="1" applyNumberFormat="1"/>
    <xf borderId="0" fillId="0" fontId="1" numFmtId="165" xfId="0" applyFont="1" applyNumberFormat="1"/>
    <xf borderId="15" fillId="0" fontId="14" numFmtId="0" xfId="0" applyBorder="1" applyFont="1"/>
    <xf borderId="15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right"/>
    </xf>
    <xf borderId="15" fillId="0" fontId="14" numFmtId="165" xfId="0" applyBorder="1" applyFont="1" applyNumberFormat="1"/>
    <xf borderId="1" fillId="3" fontId="16" numFmtId="0" xfId="0" applyAlignment="1" applyBorder="1" applyFont="1">
      <alignment vertical="center"/>
    </xf>
    <xf borderId="1" fillId="3" fontId="21" numFmtId="0" xfId="0" applyAlignment="1" applyBorder="1" applyFont="1">
      <alignment vertical="center"/>
    </xf>
    <xf borderId="1" fillId="3" fontId="20" numFmtId="0" xfId="0" applyAlignment="1" applyBorder="1" applyFont="1">
      <alignment horizontal="right" shrinkToFit="0" vertical="center" wrapText="1"/>
    </xf>
    <xf borderId="1" fillId="3" fontId="18" numFmtId="165" xfId="0" applyAlignment="1" applyBorder="1" applyFont="1" applyNumberFormat="1">
      <alignment vertical="center"/>
    </xf>
    <xf borderId="1" fillId="3" fontId="18" numFmtId="0" xfId="0" applyAlignment="1" applyBorder="1" applyFont="1">
      <alignment vertical="center"/>
    </xf>
    <xf borderId="16" fillId="4" fontId="1" numFmtId="0" xfId="0" applyBorder="1" applyFont="1"/>
    <xf borderId="16" fillId="4" fontId="22" numFmtId="9" xfId="0" applyAlignment="1" applyBorder="1" applyFont="1" applyNumberFormat="1">
      <alignment horizontal="center"/>
    </xf>
    <xf borderId="16" fillId="4" fontId="22" numFmtId="0" xfId="0" applyAlignment="1" applyBorder="1" applyFont="1">
      <alignment horizontal="right"/>
    </xf>
    <xf borderId="16" fillId="4" fontId="1" numFmtId="165" xfId="0" applyBorder="1" applyFont="1" applyNumberFormat="1"/>
    <xf borderId="17" fillId="0" fontId="1" numFmtId="165" xfId="0" applyBorder="1" applyFont="1" applyNumberFormat="1"/>
    <xf borderId="1" fillId="5" fontId="1" numFmtId="0" xfId="0" applyBorder="1" applyFill="1" applyFont="1"/>
    <xf borderId="1" fillId="5" fontId="22" numFmtId="9" xfId="0" applyAlignment="1" applyBorder="1" applyFont="1" applyNumberFormat="1">
      <alignment horizontal="center"/>
    </xf>
    <xf borderId="1" fillId="5" fontId="22" numFmtId="0" xfId="0" applyAlignment="1" applyBorder="1" applyFont="1">
      <alignment horizontal="right"/>
    </xf>
    <xf borderId="1" fillId="5" fontId="1" numFmtId="165" xfId="0" applyBorder="1" applyFont="1" applyNumberFormat="1"/>
    <xf borderId="15" fillId="0" fontId="14" numFmtId="9" xfId="0" applyAlignment="1" applyBorder="1" applyFont="1" applyNumberFormat="1">
      <alignment horizontal="center"/>
    </xf>
    <xf borderId="15" fillId="0" fontId="14" numFmtId="0" xfId="0" applyAlignment="1" applyBorder="1" applyFont="1">
      <alignment horizontal="right"/>
    </xf>
    <xf borderId="18" fillId="0" fontId="14" numFmtId="0" xfId="0" applyBorder="1" applyFont="1"/>
    <xf borderId="18" fillId="0" fontId="14" numFmtId="0" xfId="0" applyAlignment="1" applyBorder="1" applyFont="1">
      <alignment horizontal="center"/>
    </xf>
    <xf borderId="18" fillId="0" fontId="14" numFmtId="0" xfId="0" applyAlignment="1" applyBorder="1" applyFont="1">
      <alignment horizontal="right"/>
    </xf>
    <xf borderId="18" fillId="0" fontId="14" numFmtId="165" xfId="0" applyBorder="1" applyFont="1" applyNumberFormat="1"/>
    <xf borderId="0" fillId="0" fontId="22" numFmtId="0" xfId="0" applyFont="1"/>
    <xf borderId="0" fillId="0" fontId="22" numFmtId="166" xfId="0" applyFont="1" applyNumberFormat="1"/>
    <xf borderId="0" fillId="0" fontId="1" numFmtId="167" xfId="0" applyFont="1" applyNumberFormat="1"/>
    <xf borderId="1" fillId="3" fontId="16" numFmtId="0" xfId="0" applyBorder="1" applyFont="1"/>
    <xf borderId="1" fillId="3" fontId="18" numFmtId="165" xfId="0" applyBorder="1" applyFont="1" applyNumberFormat="1"/>
    <xf borderId="1" fillId="3" fontId="18" numFmtId="0" xfId="0" applyBorder="1" applyFont="1"/>
    <xf borderId="16" fillId="4" fontId="1" numFmtId="10" xfId="0" applyAlignment="1" applyBorder="1" applyFont="1" applyNumberFormat="1">
      <alignment horizontal="center"/>
    </xf>
    <xf borderId="16" fillId="4" fontId="1" numFmtId="0" xfId="0" applyAlignment="1" applyBorder="1" applyFont="1">
      <alignment horizontal="right"/>
    </xf>
    <xf borderId="1" fillId="5" fontId="1" numFmtId="10" xfId="0" applyAlignment="1" applyBorder="1" applyFont="1" applyNumberFormat="1">
      <alignment horizontal="center"/>
    </xf>
    <xf borderId="1" fillId="5" fontId="1" numFmtId="0" xfId="0" applyAlignment="1" applyBorder="1" applyFont="1">
      <alignment horizontal="right"/>
    </xf>
    <xf borderId="15" fillId="0" fontId="14" numFmtId="0" xfId="0" applyAlignment="1" applyBorder="1" applyFont="1">
      <alignment horizontal="center"/>
    </xf>
    <xf borderId="19" fillId="0" fontId="14" numFmtId="0" xfId="0" applyBorder="1" applyFont="1"/>
    <xf borderId="19" fillId="0" fontId="14" numFmtId="0" xfId="0" applyAlignment="1" applyBorder="1" applyFont="1">
      <alignment horizontal="center"/>
    </xf>
    <xf borderId="19" fillId="0" fontId="14" numFmtId="0" xfId="0" applyAlignment="1" applyBorder="1" applyFont="1">
      <alignment horizontal="right"/>
    </xf>
    <xf borderId="19" fillId="0" fontId="14" numFmtId="165" xfId="0" applyBorder="1" applyFont="1" applyNumberFormat="1"/>
    <xf borderId="0" fillId="0" fontId="22" numFmtId="0" xfId="0" applyAlignment="1" applyFont="1">
      <alignment horizontal="center"/>
    </xf>
    <xf borderId="0" fillId="0" fontId="22" numFmtId="0" xfId="0" applyAlignment="1" applyFont="1">
      <alignment horizontal="right"/>
    </xf>
    <xf borderId="0" fillId="0" fontId="22" numFmtId="10" xfId="0" applyFont="1" applyNumberFormat="1"/>
    <xf borderId="1" fillId="2" fontId="1" numFmtId="0" xfId="0" applyAlignment="1" applyBorder="1" applyFont="1">
      <alignment horizontal="right"/>
    </xf>
    <xf borderId="20" fillId="2" fontId="2" numFmtId="0" xfId="0" applyAlignment="1" applyBorder="1" applyFont="1">
      <alignment vertical="center"/>
    </xf>
    <xf borderId="21" fillId="0" fontId="17" numFmtId="0" xfId="0" applyBorder="1" applyFont="1"/>
    <xf borderId="22" fillId="0" fontId="17" numFmtId="0" xfId="0" applyBorder="1" applyFont="1"/>
    <xf borderId="1" fillId="2" fontId="20" numFmtId="0" xfId="0" applyAlignment="1" applyBorder="1" applyFont="1">
      <alignment readingOrder="0" vertical="center"/>
    </xf>
    <xf borderId="1" fillId="3" fontId="16" numFmtId="17" xfId="0" applyAlignment="1" applyBorder="1" applyFont="1" applyNumberFormat="1">
      <alignment horizontal="center"/>
    </xf>
    <xf borderId="1" fillId="3" fontId="16" numFmtId="17" xfId="0" applyAlignment="1" applyBorder="1" applyFont="1" applyNumberFormat="1">
      <alignment horizontal="center" readingOrder="0"/>
    </xf>
    <xf borderId="0" fillId="0" fontId="14" numFmtId="165" xfId="0" applyFont="1" applyNumberFormat="1"/>
    <xf borderId="0" fillId="0" fontId="23" numFmtId="165" xfId="0" applyAlignment="1" applyFont="1" applyNumberFormat="1">
      <alignment horizontal="right"/>
    </xf>
    <xf borderId="15" fillId="0" fontId="14" numFmtId="164" xfId="0" applyAlignment="1" applyBorder="1" applyFont="1" applyNumberFormat="1">
      <alignment horizontal="center"/>
    </xf>
    <xf borderId="0" fillId="0" fontId="24" numFmtId="0" xfId="0" applyAlignment="1" applyFont="1">
      <alignment horizontal="left"/>
    </xf>
    <xf borderId="1" fillId="6" fontId="1" numFmtId="165" xfId="0" applyBorder="1" applyFill="1" applyFont="1" applyNumberFormat="1"/>
    <xf borderId="1" fillId="6" fontId="22" numFmtId="0" xfId="0" applyBorder="1" applyFont="1"/>
    <xf borderId="1" fillId="6" fontId="1" numFmtId="0" xfId="0" applyBorder="1" applyFont="1"/>
    <xf borderId="23" fillId="6" fontId="1" numFmtId="165" xfId="0" applyBorder="1" applyFont="1" applyNumberFormat="1"/>
    <xf borderId="0" fillId="0" fontId="25" numFmtId="0" xfId="0" applyFont="1"/>
    <xf borderId="17" fillId="0" fontId="1" numFmtId="0" xfId="0" applyBorder="1" applyFont="1"/>
    <xf borderId="16" fillId="6" fontId="1" numFmtId="165" xfId="0" applyBorder="1" applyFont="1" applyNumberFormat="1"/>
    <xf borderId="15" fillId="0" fontId="1" numFmtId="165" xfId="0" applyBorder="1" applyFont="1" applyNumberFormat="1"/>
    <xf borderId="0" fillId="0" fontId="26" numFmtId="9" xfId="0" applyFont="1" applyNumberFormat="1"/>
    <xf borderId="0" fillId="0" fontId="23" numFmtId="0" xfId="0" applyFont="1"/>
    <xf borderId="1" fillId="7" fontId="1" numFmtId="165" xfId="0" applyBorder="1" applyFill="1" applyFont="1" applyNumberFormat="1"/>
    <xf borderId="1" fillId="7" fontId="1" numFmtId="0" xfId="0" applyBorder="1" applyFont="1"/>
    <xf borderId="1" fillId="4" fontId="14" numFmtId="165" xfId="0" applyBorder="1" applyFont="1" applyNumberFormat="1"/>
    <xf borderId="1" fillId="6" fontId="1" numFmtId="0" xfId="0" applyAlignment="1" applyBorder="1" applyFont="1">
      <alignment horizontal="left"/>
    </xf>
    <xf borderId="1" fillId="4" fontId="1" numFmtId="0" xfId="0" applyAlignment="1" applyBorder="1" applyFont="1">
      <alignment readingOrder="0"/>
    </xf>
    <xf borderId="24" fillId="4" fontId="14" numFmtId="165" xfId="0" applyBorder="1" applyFont="1" applyNumberFormat="1"/>
    <xf borderId="0" fillId="0" fontId="23" numFmtId="0" xfId="0" applyAlignment="1" applyFont="1">
      <alignment horizontal="center"/>
    </xf>
    <xf borderId="1" fillId="3" fontId="14" numFmtId="0" xfId="0" applyBorder="1" applyFont="1"/>
    <xf borderId="1" fillId="3" fontId="1" numFmtId="0" xfId="0" applyBorder="1" applyFont="1"/>
    <xf borderId="0" fillId="0" fontId="14" numFmtId="0" xfId="0" applyAlignment="1" applyFont="1">
      <alignment horizontal="center"/>
    </xf>
    <xf borderId="0" fillId="0" fontId="22" numFmtId="165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03.14"/>
    <col customWidth="1" min="3" max="22" width="14.43"/>
  </cols>
  <sheetData>
    <row r="1" ht="34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</row>
    <row r="2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6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7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/>
      <c r="B5" s="7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/>
      <c r="B6" s="8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9">
        <v>1.0</v>
      </c>
      <c r="B8" s="10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9">
        <v>2.0</v>
      </c>
      <c r="B9" s="10" t="s">
        <v>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9">
        <v>3.0</v>
      </c>
      <c r="B10" s="10" t="s">
        <v>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9">
        <v>4.0</v>
      </c>
      <c r="B11" s="10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11" t="s">
        <v>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40.71"/>
    <col customWidth="1" min="3" max="3" width="13.43"/>
    <col customWidth="1" min="4" max="4" width="3.43"/>
    <col customWidth="1" min="5" max="5" width="35.43"/>
    <col customWidth="1" min="6" max="6" width="16.14"/>
    <col customWidth="1" min="7" max="26" width="5.14"/>
  </cols>
  <sheetData>
    <row r="1" ht="34.5" customHeight="1">
      <c r="A1" s="1"/>
      <c r="B1" s="2" t="s">
        <v>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/>
      <c r="B2" s="4"/>
      <c r="C2" s="4"/>
      <c r="D2" s="4"/>
      <c r="E2" s="4"/>
      <c r="F2" s="1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13" t="s">
        <v>11</v>
      </c>
      <c r="C3" s="14"/>
      <c r="D3" s="15"/>
      <c r="E3" s="13" t="s">
        <v>12</v>
      </c>
      <c r="F3" s="1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17" t="s">
        <v>13</v>
      </c>
      <c r="C4" s="18">
        <v>0.0</v>
      </c>
      <c r="D4" s="15"/>
      <c r="E4" s="17" t="s">
        <v>14</v>
      </c>
      <c r="F4" s="19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17" t="s">
        <v>16</v>
      </c>
      <c r="C5" s="18">
        <v>0.0</v>
      </c>
      <c r="D5" s="15"/>
      <c r="E5" s="17" t="s">
        <v>17</v>
      </c>
      <c r="F5" s="19" t="s">
        <v>18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17" t="s">
        <v>19</v>
      </c>
      <c r="C6" s="18">
        <v>0.0</v>
      </c>
      <c r="D6" s="15"/>
      <c r="E6" s="17" t="s">
        <v>20</v>
      </c>
      <c r="F6" s="19" t="s">
        <v>18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17" t="s">
        <v>21</v>
      </c>
      <c r="C7" s="18">
        <v>0.0</v>
      </c>
      <c r="D7" s="15"/>
      <c r="E7" s="17" t="s">
        <v>22</v>
      </c>
      <c r="F7" s="19" t="s">
        <v>23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17" t="s">
        <v>24</v>
      </c>
      <c r="C8" s="18">
        <v>0.0</v>
      </c>
      <c r="D8" s="15"/>
      <c r="E8" s="17" t="s">
        <v>25</v>
      </c>
      <c r="F8" s="20">
        <v>0.2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17" t="s">
        <v>26</v>
      </c>
      <c r="C9" s="18">
        <v>0.0</v>
      </c>
      <c r="D9" s="15"/>
      <c r="E9" s="21" t="s">
        <v>27</v>
      </c>
      <c r="F9" s="20">
        <v>0.1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17" t="s">
        <v>28</v>
      </c>
      <c r="C10" s="18">
        <v>0.0</v>
      </c>
      <c r="D10" s="15"/>
      <c r="E10" s="17" t="s">
        <v>29</v>
      </c>
      <c r="F10" s="20">
        <v>0.1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22" t="s">
        <v>30</v>
      </c>
      <c r="C11" s="23">
        <v>0.0</v>
      </c>
      <c r="D11" s="15"/>
      <c r="E11" s="22" t="s">
        <v>31</v>
      </c>
      <c r="F11" s="24" t="s">
        <v>32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15"/>
      <c r="C12" s="15"/>
      <c r="D12" s="15"/>
      <c r="E12" s="15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13" t="s">
        <v>33</v>
      </c>
      <c r="C13" s="26">
        <f>SUM(C14:C17)</f>
        <v>1</v>
      </c>
      <c r="D13" s="15"/>
      <c r="E13" s="13" t="s">
        <v>34</v>
      </c>
      <c r="F13" s="27">
        <f>SUM(F14:F17)</f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17" t="s">
        <v>35</v>
      </c>
      <c r="C14" s="28">
        <v>0.2</v>
      </c>
      <c r="D14" s="15"/>
      <c r="E14" s="17" t="s">
        <v>36</v>
      </c>
      <c r="F14" s="20">
        <v>0.1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17" t="s">
        <v>37</v>
      </c>
      <c r="C15" s="28">
        <v>0.25</v>
      </c>
      <c r="D15" s="15"/>
      <c r="E15" s="17" t="s">
        <v>38</v>
      </c>
      <c r="F15" s="20">
        <v>0.8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17" t="s">
        <v>39</v>
      </c>
      <c r="C16" s="28">
        <v>0.5</v>
      </c>
      <c r="D16" s="15"/>
      <c r="E16" s="17" t="s">
        <v>40</v>
      </c>
      <c r="F16" s="20">
        <v>0.1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22" t="s">
        <v>41</v>
      </c>
      <c r="C17" s="29">
        <v>0.05</v>
      </c>
      <c r="D17" s="15"/>
      <c r="E17" s="22" t="s">
        <v>42</v>
      </c>
      <c r="F17" s="30">
        <v>0.0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4.5" customHeight="1">
      <c r="A18" s="4"/>
      <c r="B18" s="31"/>
      <c r="C18" s="15"/>
      <c r="D18" s="15"/>
      <c r="E18" s="15"/>
      <c r="F18" s="3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conditionalFormatting sqref="F9:F10">
    <cfRule type="cellIs" dxfId="0" priority="1" operator="greaterThan">
      <formula>10</formula>
    </cfRule>
  </conditionalFormatting>
  <conditionalFormatting sqref="C13 F13">
    <cfRule type="cellIs" dxfId="1" priority="2" operator="notEqual">
      <formula>"100%"</formula>
    </cfRule>
  </conditionalFormatting>
  <dataValidations>
    <dataValidation type="list" allowBlank="1" sqref="F11">
      <formula1>"Business,Agent"</formula1>
    </dataValidation>
    <dataValidation type="decimal" operator="lessThanOrEqual" allowBlank="1" showDropDown="1" showErrorMessage="1" sqref="F9:F10">
      <formula1>0.1</formula1>
    </dataValidation>
    <dataValidation type="decimal" operator="greaterThanOrEqual" allowBlank="1" showDropDown="1" showInputMessage="1" prompt="Enter a number greater than or equal to 0" sqref="C4:C11">
      <formula1>0.0</formula1>
    </dataValidation>
    <dataValidation type="list" allowBlank="1" showErrorMessage="1" sqref="F5">
      <formula1>"Monthly,Quarterly,Annually"</formula1>
    </dataValidation>
    <dataValidation type="list" allowBlank="1" showErrorMessage="1" sqref="F4">
      <formula1>"Cash,Accrual"</formula1>
    </dataValidation>
    <dataValidation type="list" allowBlank="1" showErrorMessage="1" sqref="F6:F7">
      <formula1>"Monthly,Quarterly"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4.43" defaultRowHeight="15.0" outlineLevelRow="1"/>
  <cols>
    <col customWidth="1" min="1" max="1" width="8.29"/>
    <col customWidth="1" min="2" max="2" width="32.86"/>
    <col customWidth="1" min="3" max="4" width="12.14"/>
    <col customWidth="1" min="5" max="5" width="10.71"/>
    <col customWidth="1" min="6" max="9" width="10.14"/>
    <col customWidth="1" min="10" max="10" width="12.43"/>
    <col customWidth="1" min="11" max="11" width="11.43"/>
    <col customWidth="1" min="12" max="13" width="10.43"/>
    <col customWidth="1" min="14" max="14" width="11.43"/>
    <col customWidth="1" min="15" max="15" width="10.43"/>
    <col customWidth="1" min="16" max="17" width="11.43"/>
    <col customWidth="1" min="18" max="37" width="8.71"/>
  </cols>
  <sheetData>
    <row r="1" ht="34.5" customHeight="1">
      <c r="A1" s="1"/>
      <c r="B1" s="2" t="s">
        <v>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>
      <c r="A2" s="32"/>
      <c r="B2" s="33" t="s">
        <v>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ht="13.5" customHeight="1">
      <c r="A3" s="32"/>
      <c r="B3" s="32"/>
      <c r="C3" s="35"/>
      <c r="D3" s="12"/>
      <c r="E3" s="36" t="s">
        <v>45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  <c r="Q3" s="39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ht="13.5" customHeight="1">
      <c r="A4" s="32"/>
      <c r="B4" s="32"/>
      <c r="C4" s="35"/>
      <c r="D4" s="12"/>
      <c r="E4" s="40">
        <v>44743.0</v>
      </c>
      <c r="F4" s="40">
        <v>44774.0</v>
      </c>
      <c r="G4" s="40">
        <v>44805.0</v>
      </c>
      <c r="H4" s="40">
        <v>44835.0</v>
      </c>
      <c r="I4" s="40">
        <v>44866.0</v>
      </c>
      <c r="J4" s="40">
        <v>44896.0</v>
      </c>
      <c r="K4" s="40">
        <v>44927.0</v>
      </c>
      <c r="L4" s="40">
        <v>44958.0</v>
      </c>
      <c r="M4" s="40">
        <v>44986.0</v>
      </c>
      <c r="N4" s="40">
        <v>45017.0</v>
      </c>
      <c r="O4" s="40">
        <v>45047.0</v>
      </c>
      <c r="P4" s="40">
        <v>45078.0</v>
      </c>
      <c r="Q4" s="41" t="s">
        <v>46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outlineLevel="1">
      <c r="A5" s="42"/>
      <c r="B5" s="43" t="s">
        <v>47</v>
      </c>
      <c r="C5" s="44" t="s">
        <v>48</v>
      </c>
      <c r="D5" s="45" t="s">
        <v>49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ht="13.5" customHeight="1" outlineLevel="1">
      <c r="A6" s="32"/>
      <c r="B6" s="47" t="s">
        <v>50</v>
      </c>
      <c r="C6" s="48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>
        <f t="shared" ref="Q6:Q41" si="1">SUM(E6:P6)</f>
        <v>0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ht="13.5" customHeight="1" outlineLevel="1">
      <c r="A7" s="32"/>
      <c r="B7" s="47" t="s">
        <v>51</v>
      </c>
      <c r="C7" s="48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>
        <f t="shared" si="1"/>
        <v>0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ht="13.5" customHeight="1" outlineLevel="1">
      <c r="A8" s="32"/>
      <c r="B8" s="47" t="s">
        <v>52</v>
      </c>
      <c r="C8" s="48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>
        <f t="shared" si="1"/>
        <v>0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ht="13.5" customHeight="1" outlineLevel="1">
      <c r="A9" s="32"/>
      <c r="B9" s="47" t="s">
        <v>53</v>
      </c>
      <c r="C9" s="48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>
        <f t="shared" si="1"/>
        <v>0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ht="13.5" customHeight="1" outlineLevel="1">
      <c r="A10" s="32"/>
      <c r="B10" s="47" t="s">
        <v>54</v>
      </c>
      <c r="C10" s="48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>
        <f t="shared" si="1"/>
        <v>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ht="13.5" customHeight="1" outlineLevel="1">
      <c r="A11" s="32"/>
      <c r="B11" s="47" t="s">
        <v>54</v>
      </c>
      <c r="C11" s="48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>
        <f t="shared" si="1"/>
        <v>0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ht="13.5" customHeight="1" outlineLevel="1">
      <c r="A12" s="32"/>
      <c r="B12" s="47" t="s">
        <v>54</v>
      </c>
      <c r="C12" s="48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>
        <f t="shared" si="1"/>
        <v>0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ht="13.5" customHeight="1" outlineLevel="1">
      <c r="A13" s="32"/>
      <c r="B13" s="47" t="s">
        <v>54</v>
      </c>
      <c r="C13" s="48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>
        <f t="shared" si="1"/>
        <v>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ht="13.5" customHeight="1" outlineLevel="1">
      <c r="A14" s="32"/>
      <c r="B14" s="47" t="s">
        <v>54</v>
      </c>
      <c r="C14" s="48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1">
        <f t="shared" si="1"/>
        <v>0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ht="13.5" customHeight="1" outlineLevel="1">
      <c r="A15" s="32"/>
      <c r="B15" s="47" t="s">
        <v>54</v>
      </c>
      <c r="C15" s="48"/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1">
        <f t="shared" si="1"/>
        <v>0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ht="13.5" customHeight="1" outlineLevel="1">
      <c r="A16" s="32"/>
      <c r="B16" s="47" t="s">
        <v>54</v>
      </c>
      <c r="C16" s="48"/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>
        <f t="shared" si="1"/>
        <v>0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ht="13.5" customHeight="1" outlineLevel="1">
      <c r="A17" s="32"/>
      <c r="B17" s="47" t="s">
        <v>54</v>
      </c>
      <c r="C17" s="48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>
        <f t="shared" si="1"/>
        <v>0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ht="13.5" customHeight="1" outlineLevel="1">
      <c r="A18" s="32"/>
      <c r="B18" s="47" t="s">
        <v>54</v>
      </c>
      <c r="C18" s="48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>
        <f t="shared" si="1"/>
        <v>0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ht="13.5" customHeight="1" outlineLevel="1">
      <c r="A19" s="32"/>
      <c r="B19" s="47" t="s">
        <v>54</v>
      </c>
      <c r="C19" s="48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>
        <f t="shared" si="1"/>
        <v>0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ht="13.5" customHeight="1" outlineLevel="1">
      <c r="A20" s="32"/>
      <c r="B20" s="47" t="s">
        <v>54</v>
      </c>
      <c r="C20" s="48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>
        <f t="shared" si="1"/>
        <v>0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ht="13.5" customHeight="1">
      <c r="A21" s="32"/>
      <c r="B21" s="52" t="s">
        <v>55</v>
      </c>
      <c r="C21" s="53"/>
      <c r="D21" s="54"/>
      <c r="E21" s="55">
        <f t="shared" ref="E21:P21" si="2">SUM(E6:E20)</f>
        <v>0</v>
      </c>
      <c r="F21" s="55">
        <f t="shared" si="2"/>
        <v>0</v>
      </c>
      <c r="G21" s="55">
        <f t="shared" si="2"/>
        <v>0</v>
      </c>
      <c r="H21" s="55">
        <f t="shared" si="2"/>
        <v>0</v>
      </c>
      <c r="I21" s="55">
        <f t="shared" si="2"/>
        <v>0</v>
      </c>
      <c r="J21" s="55">
        <f t="shared" si="2"/>
        <v>0</v>
      </c>
      <c r="K21" s="55">
        <f t="shared" si="2"/>
        <v>0</v>
      </c>
      <c r="L21" s="55">
        <f t="shared" si="2"/>
        <v>0</v>
      </c>
      <c r="M21" s="55">
        <f t="shared" si="2"/>
        <v>0</v>
      </c>
      <c r="N21" s="55">
        <f t="shared" si="2"/>
        <v>0</v>
      </c>
      <c r="O21" s="55">
        <f t="shared" si="2"/>
        <v>0</v>
      </c>
      <c r="P21" s="55">
        <f t="shared" si="2"/>
        <v>0</v>
      </c>
      <c r="Q21" s="55">
        <f t="shared" si="1"/>
        <v>0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ht="13.5" customHeight="1">
      <c r="A22" s="32"/>
      <c r="B22" s="34"/>
      <c r="C22" s="35"/>
      <c r="D22" s="12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>
        <f t="shared" si="1"/>
        <v>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ht="15.75" customHeight="1" outlineLevel="1">
      <c r="A23" s="56"/>
      <c r="B23" s="57" t="s">
        <v>56</v>
      </c>
      <c r="C23" s="44" t="s">
        <v>48</v>
      </c>
      <c r="D23" s="58" t="s">
        <v>49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>
        <f t="shared" si="1"/>
        <v>0</v>
      </c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ht="13.5" customHeight="1" outlineLevel="1">
      <c r="A24" s="32"/>
      <c r="B24" s="47" t="s">
        <v>57</v>
      </c>
      <c r="C24" s="48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>
        <f t="shared" si="1"/>
        <v>0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ht="13.5" customHeight="1" outlineLevel="1">
      <c r="A25" s="32"/>
      <c r="B25" s="47" t="s">
        <v>58</v>
      </c>
      <c r="C25" s="48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>
        <f t="shared" si="1"/>
        <v>0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ht="13.5" customHeight="1" outlineLevel="1">
      <c r="A26" s="32"/>
      <c r="B26" s="47" t="s">
        <v>59</v>
      </c>
      <c r="C26" s="48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>
        <f t="shared" si="1"/>
        <v>0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ht="13.5" customHeight="1" outlineLevel="1">
      <c r="A27" s="32"/>
      <c r="B27" s="47" t="s">
        <v>60</v>
      </c>
      <c r="C27" s="48"/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>
        <f t="shared" si="1"/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ht="13.5" customHeight="1" outlineLevel="1">
      <c r="A28" s="32"/>
      <c r="B28" s="47" t="s">
        <v>61</v>
      </c>
      <c r="C28" s="48"/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>
        <f t="shared" si="1"/>
        <v>0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ht="13.5" customHeight="1" outlineLevel="1">
      <c r="A29" s="32"/>
      <c r="B29" s="47" t="s">
        <v>54</v>
      </c>
      <c r="C29" s="48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>
        <f t="shared" si="1"/>
        <v>0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ht="13.5" customHeight="1" outlineLevel="1">
      <c r="A30" s="32"/>
      <c r="B30" s="47" t="s">
        <v>54</v>
      </c>
      <c r="C30" s="48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>
        <f t="shared" si="1"/>
        <v>0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ht="13.5" customHeight="1" outlineLevel="1">
      <c r="A31" s="32"/>
      <c r="B31" s="47" t="s">
        <v>54</v>
      </c>
      <c r="C31" s="48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1">
        <f t="shared" si="1"/>
        <v>0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ht="13.5" customHeight="1" outlineLevel="1">
      <c r="A32" s="32"/>
      <c r="B32" s="47" t="s">
        <v>54</v>
      </c>
      <c r="C32" s="48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>
        <f t="shared" si="1"/>
        <v>0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ht="13.5" customHeight="1" outlineLevel="1">
      <c r="A33" s="32"/>
      <c r="B33" s="47" t="s">
        <v>54</v>
      </c>
      <c r="C33" s="48"/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1">
        <f t="shared" si="1"/>
        <v>0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ht="13.5" customHeight="1" outlineLevel="1">
      <c r="A34" s="32"/>
      <c r="B34" s="47" t="s">
        <v>54</v>
      </c>
      <c r="C34" s="48"/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>
        <f t="shared" si="1"/>
        <v>0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ht="13.5" customHeight="1" outlineLevel="1">
      <c r="A35" s="32"/>
      <c r="B35" s="47" t="s">
        <v>54</v>
      </c>
      <c r="C35" s="48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>
        <f t="shared" si="1"/>
        <v>0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ht="13.5" customHeight="1" outlineLevel="1">
      <c r="A36" s="32"/>
      <c r="B36" s="47" t="s">
        <v>54</v>
      </c>
      <c r="C36" s="48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1">
        <f t="shared" si="1"/>
        <v>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ht="13.5" customHeight="1" outlineLevel="1">
      <c r="A37" s="32"/>
      <c r="B37" s="47" t="s">
        <v>54</v>
      </c>
      <c r="C37" s="48"/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>
        <f t="shared" si="1"/>
        <v>0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ht="13.5" customHeight="1" outlineLevel="1">
      <c r="A38" s="32"/>
      <c r="B38" s="47" t="s">
        <v>54</v>
      </c>
      <c r="C38" s="48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>
        <f t="shared" si="1"/>
        <v>0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ht="13.5" customHeight="1" outlineLevel="1">
      <c r="A39" s="32"/>
      <c r="B39" s="61" t="s">
        <v>62</v>
      </c>
      <c r="C39" s="62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>
        <f t="shared" si="1"/>
        <v>0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ht="13.5" customHeight="1" outlineLevel="1">
      <c r="A40" s="32"/>
      <c r="B40" s="66" t="s">
        <v>63</v>
      </c>
      <c r="C40" s="67"/>
      <c r="D40" s="68"/>
      <c r="E40" s="69">
        <f t="shared" ref="E40:P40" si="3">E39*0.095</f>
        <v>0</v>
      </c>
      <c r="F40" s="69">
        <f t="shared" si="3"/>
        <v>0</v>
      </c>
      <c r="G40" s="69">
        <f t="shared" si="3"/>
        <v>0</v>
      </c>
      <c r="H40" s="69">
        <f t="shared" si="3"/>
        <v>0</v>
      </c>
      <c r="I40" s="69">
        <f t="shared" si="3"/>
        <v>0</v>
      </c>
      <c r="J40" s="69">
        <f t="shared" si="3"/>
        <v>0</v>
      </c>
      <c r="K40" s="69">
        <f t="shared" si="3"/>
        <v>0</v>
      </c>
      <c r="L40" s="69">
        <f t="shared" si="3"/>
        <v>0</v>
      </c>
      <c r="M40" s="69">
        <f t="shared" si="3"/>
        <v>0</v>
      </c>
      <c r="N40" s="69">
        <f t="shared" si="3"/>
        <v>0</v>
      </c>
      <c r="O40" s="69">
        <f t="shared" si="3"/>
        <v>0</v>
      </c>
      <c r="P40" s="69">
        <f t="shared" si="3"/>
        <v>0</v>
      </c>
      <c r="Q40" s="69">
        <f t="shared" si="1"/>
        <v>0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</row>
    <row r="41" ht="13.5" customHeight="1">
      <c r="A41" s="32"/>
      <c r="B41" s="52" t="s">
        <v>64</v>
      </c>
      <c r="C41" s="70"/>
      <c r="D41" s="71"/>
      <c r="E41" s="55">
        <f t="shared" ref="E41:P41" si="4">SUM(E24:E40)</f>
        <v>0</v>
      </c>
      <c r="F41" s="55">
        <f t="shared" si="4"/>
        <v>0</v>
      </c>
      <c r="G41" s="55">
        <f t="shared" si="4"/>
        <v>0</v>
      </c>
      <c r="H41" s="55">
        <f t="shared" si="4"/>
        <v>0</v>
      </c>
      <c r="I41" s="55">
        <f t="shared" si="4"/>
        <v>0</v>
      </c>
      <c r="J41" s="55">
        <f t="shared" si="4"/>
        <v>0</v>
      </c>
      <c r="K41" s="55">
        <f t="shared" si="4"/>
        <v>0</v>
      </c>
      <c r="L41" s="55">
        <f t="shared" si="4"/>
        <v>0</v>
      </c>
      <c r="M41" s="55">
        <f t="shared" si="4"/>
        <v>0</v>
      </c>
      <c r="N41" s="55">
        <f t="shared" si="4"/>
        <v>0</v>
      </c>
      <c r="O41" s="55">
        <f t="shared" si="4"/>
        <v>0</v>
      </c>
      <c r="P41" s="55">
        <f t="shared" si="4"/>
        <v>0</v>
      </c>
      <c r="Q41" s="55">
        <f t="shared" si="1"/>
        <v>0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</row>
    <row r="42" ht="13.5" customHeight="1">
      <c r="A42" s="32"/>
      <c r="B42" s="34"/>
      <c r="C42" s="35"/>
      <c r="D42" s="12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</row>
    <row r="43" ht="13.5" customHeight="1">
      <c r="A43" s="32"/>
      <c r="B43" s="72" t="s">
        <v>65</v>
      </c>
      <c r="C43" s="73"/>
      <c r="D43" s="74"/>
      <c r="E43" s="75">
        <f t="shared" ref="E43:P43" si="5">E21-E41</f>
        <v>0</v>
      </c>
      <c r="F43" s="75">
        <f t="shared" si="5"/>
        <v>0</v>
      </c>
      <c r="G43" s="75">
        <f t="shared" si="5"/>
        <v>0</v>
      </c>
      <c r="H43" s="75">
        <f t="shared" si="5"/>
        <v>0</v>
      </c>
      <c r="I43" s="75">
        <f t="shared" si="5"/>
        <v>0</v>
      </c>
      <c r="J43" s="75">
        <f t="shared" si="5"/>
        <v>0</v>
      </c>
      <c r="K43" s="75">
        <f t="shared" si="5"/>
        <v>0</v>
      </c>
      <c r="L43" s="75">
        <f t="shared" si="5"/>
        <v>0</v>
      </c>
      <c r="M43" s="75">
        <f t="shared" si="5"/>
        <v>0</v>
      </c>
      <c r="N43" s="75">
        <f t="shared" si="5"/>
        <v>0</v>
      </c>
      <c r="O43" s="75">
        <f t="shared" si="5"/>
        <v>0</v>
      </c>
      <c r="P43" s="75">
        <f t="shared" si="5"/>
        <v>0</v>
      </c>
      <c r="Q43" s="75">
        <f t="shared" ref="Q43:Q44" si="7">SUM(E43:P43)</f>
        <v>0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ht="13.5" customHeight="1">
      <c r="A44" s="32"/>
      <c r="B44" s="76" t="s">
        <v>66</v>
      </c>
      <c r="C44" s="35"/>
      <c r="D44" s="12"/>
      <c r="E44" s="77" t="str">
        <f t="shared" ref="E44:P44" si="6">IFERROR(E43/E21,"")</f>
        <v/>
      </c>
      <c r="F44" s="77" t="str">
        <f t="shared" si="6"/>
        <v/>
      </c>
      <c r="G44" s="77" t="str">
        <f t="shared" si="6"/>
        <v/>
      </c>
      <c r="H44" s="77" t="str">
        <f t="shared" si="6"/>
        <v/>
      </c>
      <c r="I44" s="77" t="str">
        <f t="shared" si="6"/>
        <v/>
      </c>
      <c r="J44" s="77" t="str">
        <f t="shared" si="6"/>
        <v/>
      </c>
      <c r="K44" s="77" t="str">
        <f t="shared" si="6"/>
        <v/>
      </c>
      <c r="L44" s="77" t="str">
        <f t="shared" si="6"/>
        <v/>
      </c>
      <c r="M44" s="77" t="str">
        <f t="shared" si="6"/>
        <v/>
      </c>
      <c r="N44" s="77" t="str">
        <f t="shared" si="6"/>
        <v/>
      </c>
      <c r="O44" s="77" t="str">
        <f t="shared" si="6"/>
        <v/>
      </c>
      <c r="P44" s="77" t="str">
        <f t="shared" si="6"/>
        <v/>
      </c>
      <c r="Q44" s="77">
        <f t="shared" si="7"/>
        <v>0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ht="13.5" customHeight="1">
      <c r="A45" s="32"/>
      <c r="B45" s="34"/>
      <c r="C45" s="35"/>
      <c r="D45" s="12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ht="15.75" customHeight="1" outlineLevel="1">
      <c r="A46" s="79"/>
      <c r="B46" s="57" t="s">
        <v>67</v>
      </c>
      <c r="C46" s="44" t="s">
        <v>48</v>
      </c>
      <c r="D46" s="45" t="s">
        <v>68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ht="13.5" customHeight="1" outlineLevel="1">
      <c r="A47" s="32"/>
      <c r="B47" s="47" t="s">
        <v>69</v>
      </c>
      <c r="C47" s="48"/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>
        <f>SUM(E47:P47)</f>
        <v>0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</row>
    <row r="48" ht="13.5" customHeight="1" outlineLevel="1">
      <c r="A48" s="32"/>
      <c r="B48" s="47" t="s">
        <v>54</v>
      </c>
      <c r="C48" s="48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ht="13.5" customHeight="1" outlineLevel="1">
      <c r="A49" s="32"/>
      <c r="B49" s="47" t="s">
        <v>54</v>
      </c>
      <c r="C49" s="48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ht="13.5" customHeight="1" outlineLevel="1">
      <c r="A50" s="32"/>
      <c r="B50" s="47" t="s">
        <v>54</v>
      </c>
      <c r="C50" s="48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>
        <f t="shared" ref="Q50:Q90" si="8">SUM(E50:P50)</f>
        <v>0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ht="13.5" customHeight="1" outlineLevel="1">
      <c r="A51" s="32"/>
      <c r="B51" s="47" t="s">
        <v>54</v>
      </c>
      <c r="C51" s="48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>
        <f t="shared" si="8"/>
        <v>0</v>
      </c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ht="13.5" customHeight="1" outlineLevel="1">
      <c r="A52" s="32"/>
      <c r="B52" s="47" t="s">
        <v>54</v>
      </c>
      <c r="C52" s="48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>
        <f t="shared" si="8"/>
        <v>0</v>
      </c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ht="13.5" customHeight="1" outlineLevel="1">
      <c r="A53" s="32"/>
      <c r="B53" s="47" t="s">
        <v>54</v>
      </c>
      <c r="C53" s="48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>
        <f t="shared" si="8"/>
        <v>0</v>
      </c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</row>
    <row r="54" ht="13.5" customHeight="1" outlineLevel="1">
      <c r="A54" s="32"/>
      <c r="B54" s="47" t="s">
        <v>54</v>
      </c>
      <c r="C54" s="48"/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>
        <f t="shared" si="8"/>
        <v>0</v>
      </c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</row>
    <row r="55" ht="13.5" customHeight="1" outlineLevel="1">
      <c r="A55" s="32"/>
      <c r="B55" s="47" t="s">
        <v>54</v>
      </c>
      <c r="C55" s="48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1">
        <f t="shared" si="8"/>
        <v>0</v>
      </c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ht="13.5" customHeight="1" outlineLevel="1">
      <c r="A56" s="32"/>
      <c r="B56" s="47" t="s">
        <v>54</v>
      </c>
      <c r="C56" s="48"/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>
        <f t="shared" si="8"/>
        <v>0</v>
      </c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ht="13.5" customHeight="1" outlineLevel="1">
      <c r="A57" s="32"/>
      <c r="B57" s="47" t="s">
        <v>54</v>
      </c>
      <c r="C57" s="48"/>
      <c r="D57" s="49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>
        <f t="shared" si="8"/>
        <v>0</v>
      </c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ht="13.5" customHeight="1" outlineLevel="1">
      <c r="A58" s="32"/>
      <c r="B58" s="47" t="s">
        <v>54</v>
      </c>
      <c r="C58" s="48"/>
      <c r="D58" s="49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1">
        <f t="shared" si="8"/>
        <v>0</v>
      </c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ht="13.5" customHeight="1" outlineLevel="1">
      <c r="A59" s="32"/>
      <c r="B59" s="47" t="s">
        <v>54</v>
      </c>
      <c r="C59" s="48"/>
      <c r="D59" s="49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1">
        <f t="shared" si="8"/>
        <v>0</v>
      </c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ht="13.5" customHeight="1" outlineLevel="1">
      <c r="A60" s="32"/>
      <c r="B60" s="47" t="s">
        <v>54</v>
      </c>
      <c r="C60" s="48"/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1">
        <f t="shared" si="8"/>
        <v>0</v>
      </c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ht="13.5" customHeight="1" outlineLevel="1">
      <c r="A61" s="32"/>
      <c r="B61" s="47" t="s">
        <v>54</v>
      </c>
      <c r="C61" s="48"/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1">
        <f t="shared" si="8"/>
        <v>0</v>
      </c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ht="13.5" customHeight="1" outlineLevel="1">
      <c r="A62" s="32"/>
      <c r="B62" s="47" t="s">
        <v>54</v>
      </c>
      <c r="C62" s="48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>
        <f t="shared" si="8"/>
        <v>0</v>
      </c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ht="13.5" customHeight="1" outlineLevel="1">
      <c r="A63" s="32"/>
      <c r="B63" s="47" t="s">
        <v>54</v>
      </c>
      <c r="C63" s="48"/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1">
        <f t="shared" si="8"/>
        <v>0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</row>
    <row r="64" ht="13.5" customHeight="1" outlineLevel="1">
      <c r="A64" s="32"/>
      <c r="B64" s="47" t="s">
        <v>54</v>
      </c>
      <c r="C64" s="48"/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1">
        <f t="shared" si="8"/>
        <v>0</v>
      </c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ht="13.5" customHeight="1" outlineLevel="1">
      <c r="A65" s="32"/>
      <c r="B65" s="47" t="s">
        <v>54</v>
      </c>
      <c r="C65" s="48"/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1">
        <f t="shared" si="8"/>
        <v>0</v>
      </c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ht="13.5" customHeight="1" outlineLevel="1">
      <c r="A66" s="32"/>
      <c r="B66" s="47" t="s">
        <v>54</v>
      </c>
      <c r="C66" s="48"/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1">
        <f t="shared" si="8"/>
        <v>0</v>
      </c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ht="13.5" customHeight="1" outlineLevel="1">
      <c r="A67" s="32"/>
      <c r="B67" s="47" t="s">
        <v>54</v>
      </c>
      <c r="C67" s="48"/>
      <c r="D67" s="4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1">
        <f t="shared" si="8"/>
        <v>0</v>
      </c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ht="13.5" customHeight="1" outlineLevel="1">
      <c r="A68" s="32"/>
      <c r="B68" s="47" t="s">
        <v>54</v>
      </c>
      <c r="C68" s="48"/>
      <c r="D68" s="4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1">
        <f t="shared" si="8"/>
        <v>0</v>
      </c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ht="13.5" customHeight="1" outlineLevel="1">
      <c r="A69" s="32"/>
      <c r="B69" s="47" t="s">
        <v>54</v>
      </c>
      <c r="C69" s="48"/>
      <c r="D69" s="49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1">
        <f t="shared" si="8"/>
        <v>0</v>
      </c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</row>
    <row r="70" ht="13.5" customHeight="1" outlineLevel="1">
      <c r="A70" s="32"/>
      <c r="B70" s="47" t="s">
        <v>54</v>
      </c>
      <c r="C70" s="48"/>
      <c r="D70" s="49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1">
        <f t="shared" si="8"/>
        <v>0</v>
      </c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</row>
    <row r="71" ht="13.5" customHeight="1" outlineLevel="1">
      <c r="A71" s="32"/>
      <c r="B71" s="47" t="s">
        <v>54</v>
      </c>
      <c r="C71" s="48"/>
      <c r="D71" s="49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1">
        <f t="shared" si="8"/>
        <v>0</v>
      </c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</row>
    <row r="72" ht="13.5" customHeight="1" outlineLevel="1">
      <c r="A72" s="32"/>
      <c r="B72" s="47" t="s">
        <v>54</v>
      </c>
      <c r="C72" s="48"/>
      <c r="D72" s="49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1">
        <f t="shared" si="8"/>
        <v>0</v>
      </c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ht="13.5" customHeight="1" outlineLevel="1">
      <c r="A73" s="32"/>
      <c r="B73" s="47" t="s">
        <v>54</v>
      </c>
      <c r="C73" s="48"/>
      <c r="D73" s="4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1">
        <f t="shared" si="8"/>
        <v>0</v>
      </c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</row>
    <row r="74" ht="13.5" customHeight="1" outlineLevel="1">
      <c r="A74" s="32"/>
      <c r="B74" s="47" t="s">
        <v>54</v>
      </c>
      <c r="C74" s="48"/>
      <c r="D74" s="4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1">
        <f t="shared" si="8"/>
        <v>0</v>
      </c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ht="13.5" customHeight="1" outlineLevel="1">
      <c r="A75" s="32"/>
      <c r="B75" s="47" t="s">
        <v>54</v>
      </c>
      <c r="C75" s="48"/>
      <c r="D75" s="4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1">
        <f t="shared" si="8"/>
        <v>0</v>
      </c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</row>
    <row r="76" ht="13.5" customHeight="1" outlineLevel="1">
      <c r="A76" s="32"/>
      <c r="B76" s="47" t="s">
        <v>54</v>
      </c>
      <c r="C76" s="48"/>
      <c r="D76" s="4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1">
        <f t="shared" si="8"/>
        <v>0</v>
      </c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</row>
    <row r="77" ht="13.5" customHeight="1" outlineLevel="1">
      <c r="A77" s="32"/>
      <c r="B77" s="47" t="s">
        <v>54</v>
      </c>
      <c r="C77" s="48"/>
      <c r="D77" s="4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1">
        <f t="shared" si="8"/>
        <v>0</v>
      </c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</row>
    <row r="78" ht="13.5" customHeight="1" outlineLevel="1">
      <c r="A78" s="32"/>
      <c r="B78" s="47" t="s">
        <v>54</v>
      </c>
      <c r="C78" s="48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1">
        <f t="shared" si="8"/>
        <v>0</v>
      </c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</row>
    <row r="79" ht="13.5" customHeight="1" outlineLevel="1">
      <c r="A79" s="32"/>
      <c r="B79" s="47" t="s">
        <v>54</v>
      </c>
      <c r="C79" s="48"/>
      <c r="D79" s="4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1">
        <f t="shared" si="8"/>
        <v>0</v>
      </c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ht="13.5" customHeight="1" outlineLevel="1">
      <c r="A80" s="32"/>
      <c r="B80" s="47" t="s">
        <v>54</v>
      </c>
      <c r="C80" s="48"/>
      <c r="D80" s="49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1">
        <f t="shared" si="8"/>
        <v>0</v>
      </c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</row>
    <row r="81" ht="13.5" customHeight="1" outlineLevel="1">
      <c r="A81" s="32"/>
      <c r="B81" s="47" t="s">
        <v>54</v>
      </c>
      <c r="C81" s="48"/>
      <c r="D81" s="4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1">
        <f t="shared" si="8"/>
        <v>0</v>
      </c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</row>
    <row r="82" ht="13.5" customHeight="1" outlineLevel="1">
      <c r="A82" s="32"/>
      <c r="B82" s="47" t="s">
        <v>54</v>
      </c>
      <c r="C82" s="48"/>
      <c r="D82" s="4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1">
        <f t="shared" si="8"/>
        <v>0</v>
      </c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</row>
    <row r="83" ht="13.5" customHeight="1" outlineLevel="1">
      <c r="A83" s="32"/>
      <c r="B83" s="47" t="s">
        <v>54</v>
      </c>
      <c r="C83" s="48"/>
      <c r="D83" s="49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1">
        <f t="shared" si="8"/>
        <v>0</v>
      </c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</row>
    <row r="84" ht="13.5" customHeight="1" outlineLevel="1">
      <c r="A84" s="32"/>
      <c r="B84" s="47" t="s">
        <v>54</v>
      </c>
      <c r="C84" s="48"/>
      <c r="D84" s="49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1">
        <f t="shared" si="8"/>
        <v>0</v>
      </c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ht="13.5" customHeight="1" outlineLevel="1">
      <c r="A85" s="32"/>
      <c r="B85" s="47" t="s">
        <v>54</v>
      </c>
      <c r="C85" s="48"/>
      <c r="D85" s="49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1">
        <f t="shared" si="8"/>
        <v>0</v>
      </c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ht="13.5" customHeight="1" outlineLevel="1">
      <c r="A86" s="32"/>
      <c r="B86" s="47" t="s">
        <v>54</v>
      </c>
      <c r="C86" s="48"/>
      <c r="D86" s="49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1">
        <f t="shared" si="8"/>
        <v>0</v>
      </c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ht="13.5" customHeight="1" outlineLevel="1">
      <c r="A87" s="32"/>
      <c r="B87" s="47" t="s">
        <v>54</v>
      </c>
      <c r="C87" s="48"/>
      <c r="D87" s="49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1">
        <f t="shared" si="8"/>
        <v>0</v>
      </c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88" ht="13.5" customHeight="1" outlineLevel="1">
      <c r="A88" s="32"/>
      <c r="B88" s="61" t="s">
        <v>70</v>
      </c>
      <c r="C88" s="82"/>
      <c r="D88" s="83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5">
        <f t="shared" si="8"/>
        <v>0</v>
      </c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</row>
    <row r="89" ht="13.5" customHeight="1" outlineLevel="1">
      <c r="A89" s="32"/>
      <c r="B89" s="34" t="s">
        <v>71</v>
      </c>
      <c r="C89" s="84"/>
      <c r="D89" s="85"/>
      <c r="E89" s="69">
        <f t="shared" ref="E89:P89" si="9">E88*0.095</f>
        <v>0</v>
      </c>
      <c r="F89" s="69">
        <f t="shared" si="9"/>
        <v>0</v>
      </c>
      <c r="G89" s="69">
        <f t="shared" si="9"/>
        <v>0</v>
      </c>
      <c r="H89" s="69">
        <f t="shared" si="9"/>
        <v>0</v>
      </c>
      <c r="I89" s="69">
        <f t="shared" si="9"/>
        <v>0</v>
      </c>
      <c r="J89" s="69">
        <f t="shared" si="9"/>
        <v>0</v>
      </c>
      <c r="K89" s="69">
        <f t="shared" si="9"/>
        <v>0</v>
      </c>
      <c r="L89" s="69">
        <f t="shared" si="9"/>
        <v>0</v>
      </c>
      <c r="M89" s="69">
        <f t="shared" si="9"/>
        <v>0</v>
      </c>
      <c r="N89" s="69">
        <f t="shared" si="9"/>
        <v>0</v>
      </c>
      <c r="O89" s="69">
        <f t="shared" si="9"/>
        <v>0</v>
      </c>
      <c r="P89" s="69">
        <f t="shared" si="9"/>
        <v>0</v>
      </c>
      <c r="Q89" s="69">
        <f t="shared" si="8"/>
        <v>0</v>
      </c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</row>
    <row r="90" ht="13.5" customHeight="1">
      <c r="A90" s="32"/>
      <c r="B90" s="52" t="s">
        <v>72</v>
      </c>
      <c r="C90" s="86"/>
      <c r="D90" s="71"/>
      <c r="E90" s="55">
        <f t="shared" ref="E90:P90" si="10">SUM(E47:E89)</f>
        <v>0</v>
      </c>
      <c r="F90" s="55">
        <f t="shared" si="10"/>
        <v>0</v>
      </c>
      <c r="G90" s="55">
        <f t="shared" si="10"/>
        <v>0</v>
      </c>
      <c r="H90" s="55">
        <f t="shared" si="10"/>
        <v>0</v>
      </c>
      <c r="I90" s="55">
        <f t="shared" si="10"/>
        <v>0</v>
      </c>
      <c r="J90" s="55">
        <f t="shared" si="10"/>
        <v>0</v>
      </c>
      <c r="K90" s="55">
        <f t="shared" si="10"/>
        <v>0</v>
      </c>
      <c r="L90" s="55">
        <f t="shared" si="10"/>
        <v>0</v>
      </c>
      <c r="M90" s="55">
        <f t="shared" si="10"/>
        <v>0</v>
      </c>
      <c r="N90" s="55">
        <f t="shared" si="10"/>
        <v>0</v>
      </c>
      <c r="O90" s="55">
        <f t="shared" si="10"/>
        <v>0</v>
      </c>
      <c r="P90" s="55">
        <f t="shared" si="10"/>
        <v>0</v>
      </c>
      <c r="Q90" s="55">
        <f t="shared" si="8"/>
        <v>0</v>
      </c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</row>
    <row r="91" ht="13.5" customHeight="1">
      <c r="A91" s="32"/>
      <c r="B91" s="34"/>
      <c r="C91" s="35"/>
      <c r="D91" s="12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ht="13.5" customHeight="1">
      <c r="A92" s="32"/>
      <c r="B92" s="87" t="s">
        <v>73</v>
      </c>
      <c r="C92" s="88"/>
      <c r="D92" s="89"/>
      <c r="E92" s="90">
        <f t="shared" ref="E92:Q92" si="11">E43-E90</f>
        <v>0</v>
      </c>
      <c r="F92" s="90">
        <f t="shared" si="11"/>
        <v>0</v>
      </c>
      <c r="G92" s="90">
        <f t="shared" si="11"/>
        <v>0</v>
      </c>
      <c r="H92" s="90">
        <f t="shared" si="11"/>
        <v>0</v>
      </c>
      <c r="I92" s="90">
        <f t="shared" si="11"/>
        <v>0</v>
      </c>
      <c r="J92" s="90">
        <f t="shared" si="11"/>
        <v>0</v>
      </c>
      <c r="K92" s="90">
        <f t="shared" si="11"/>
        <v>0</v>
      </c>
      <c r="L92" s="90">
        <f t="shared" si="11"/>
        <v>0</v>
      </c>
      <c r="M92" s="90">
        <f t="shared" si="11"/>
        <v>0</v>
      </c>
      <c r="N92" s="90">
        <f t="shared" si="11"/>
        <v>0</v>
      </c>
      <c r="O92" s="90">
        <f t="shared" si="11"/>
        <v>0</v>
      </c>
      <c r="P92" s="90">
        <f t="shared" si="11"/>
        <v>0</v>
      </c>
      <c r="Q92" s="90">
        <f t="shared" si="11"/>
        <v>0</v>
      </c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</row>
    <row r="93" ht="13.5" customHeight="1">
      <c r="A93" s="32"/>
      <c r="B93" s="76" t="s">
        <v>74</v>
      </c>
      <c r="C93" s="91"/>
      <c r="D93" s="92"/>
      <c r="E93" s="93" t="str">
        <f t="shared" ref="E93:Q93" si="12">IFERROR(E92/E21,"")</f>
        <v/>
      </c>
      <c r="F93" s="93" t="str">
        <f t="shared" si="12"/>
        <v/>
      </c>
      <c r="G93" s="93" t="str">
        <f t="shared" si="12"/>
        <v/>
      </c>
      <c r="H93" s="93" t="str">
        <f t="shared" si="12"/>
        <v/>
      </c>
      <c r="I93" s="93" t="str">
        <f t="shared" si="12"/>
        <v/>
      </c>
      <c r="J93" s="93" t="str">
        <f t="shared" si="12"/>
        <v/>
      </c>
      <c r="K93" s="93" t="str">
        <f t="shared" si="12"/>
        <v/>
      </c>
      <c r="L93" s="93" t="str">
        <f t="shared" si="12"/>
        <v/>
      </c>
      <c r="M93" s="93" t="str">
        <f t="shared" si="12"/>
        <v/>
      </c>
      <c r="N93" s="93" t="str">
        <f t="shared" si="12"/>
        <v/>
      </c>
      <c r="O93" s="93" t="str">
        <f t="shared" si="12"/>
        <v/>
      </c>
      <c r="P93" s="93" t="str">
        <f t="shared" si="12"/>
        <v/>
      </c>
      <c r="Q93" s="93" t="str">
        <f t="shared" si="12"/>
        <v/>
      </c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</row>
    <row r="94" ht="13.5" customHeight="1">
      <c r="A94" s="32"/>
      <c r="B94" s="34"/>
      <c r="C94" s="35"/>
      <c r="D94" s="12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</row>
    <row r="95" ht="13.5" customHeight="1">
      <c r="A95" s="32"/>
      <c r="B95" s="34"/>
      <c r="C95" s="35"/>
      <c r="D95" s="12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</sheetData>
  <mergeCells count="1">
    <mergeCell ref="E3:P3"/>
  </mergeCells>
  <conditionalFormatting sqref="C6">
    <cfRule type="expression" dxfId="0" priority="1">
      <formula>"isnot($B=Blank)"</formula>
    </cfRule>
  </conditionalFormatting>
  <dataValidations>
    <dataValidation type="decimal" operator="lessThanOrEqual" allowBlank="1" showDropDown="1" showInputMessage="1" showErrorMessage="1" prompt="GST should be 10% or less" sqref="C6:C20">
      <formula1>0.1</formula1>
    </dataValidation>
    <dataValidation type="decimal" operator="lessThanOrEqual" allowBlank="1" showDropDown="1" showInputMessage="1" showErrorMessage="1" prompt="Enter a number less than or equal to 10%" sqref="C24:C38">
      <formula1>0.1</formula1>
    </dataValidation>
    <dataValidation type="list" allowBlank="1" sqref="D6:D20 D24:D38 D47:D87">
      <formula1>"Current,30 days,60 days,90 days"</formula1>
    </dataValidation>
  </dataValidations>
  <printOptions gridLines="1" horizontalCentered="1"/>
  <pageMargins bottom="0.35433070866141736" footer="0.0" header="0.0" left="0.1968503937007874" right="0.1968503937007874" top="0.2362204724409449"/>
  <pageSetup paperSize="9" orientation="landscape"/>
  <headerFooter>
    <oddFooter>&amp;L&amp;F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 outlineLevelRow="1"/>
  <cols>
    <col customWidth="1" min="1" max="1" width="10.0"/>
    <col customWidth="1" min="2" max="2" width="2.43"/>
    <col customWidth="1" min="3" max="3" width="28.0"/>
    <col customWidth="1" min="4" max="4" width="31.0"/>
    <col customWidth="1" min="5" max="5" width="10.14"/>
    <col customWidth="1" min="6" max="6" width="11.14"/>
    <col customWidth="1" min="7" max="7" width="11.43"/>
    <col customWidth="1" min="8" max="17" width="12.14"/>
    <col customWidth="1" min="18" max="37" width="3.29"/>
  </cols>
  <sheetData>
    <row r="1" ht="34.5" customHeight="1">
      <c r="A1" s="1"/>
      <c r="B1" s="2" t="s">
        <v>43</v>
      </c>
      <c r="C1" s="94"/>
      <c r="D1" s="95" t="s">
        <v>75</v>
      </c>
      <c r="E1" s="96"/>
      <c r="F1" s="97"/>
      <c r="G1" s="98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ht="14.25" customHeight="1">
      <c r="A2" s="79"/>
      <c r="B2" s="79"/>
      <c r="C2" s="81"/>
      <c r="D2" s="99"/>
      <c r="E2" s="100">
        <v>44743.0</v>
      </c>
      <c r="F2" s="100">
        <v>44774.0</v>
      </c>
      <c r="G2" s="100">
        <v>44805.0</v>
      </c>
      <c r="H2" s="100">
        <v>44835.0</v>
      </c>
      <c r="I2" s="100">
        <v>44866.0</v>
      </c>
      <c r="J2" s="100">
        <v>44896.0</v>
      </c>
      <c r="K2" s="100">
        <v>44927.0</v>
      </c>
      <c r="L2" s="100">
        <v>44958.0</v>
      </c>
      <c r="M2" s="100">
        <v>44986.0</v>
      </c>
      <c r="N2" s="100">
        <v>45017.0</v>
      </c>
      <c r="O2" s="100">
        <v>45047.0</v>
      </c>
      <c r="P2" s="100">
        <v>45078.0</v>
      </c>
      <c r="Q2" s="99" t="s">
        <v>46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ht="14.25" customHeight="1">
      <c r="A3" s="101"/>
      <c r="B3" s="101"/>
      <c r="C3" s="102" t="s">
        <v>76</v>
      </c>
      <c r="D3" s="102"/>
      <c r="E3" s="103">
        <f>OB+OC</f>
        <v>0</v>
      </c>
      <c r="F3" s="103">
        <f t="shared" ref="F3:P3" si="1">E128</f>
        <v>0</v>
      </c>
      <c r="G3" s="103">
        <f t="shared" si="1"/>
        <v>0</v>
      </c>
      <c r="H3" s="103">
        <f t="shared" si="1"/>
        <v>0</v>
      </c>
      <c r="I3" s="103">
        <f t="shared" si="1"/>
        <v>0</v>
      </c>
      <c r="J3" s="103">
        <f t="shared" si="1"/>
        <v>0</v>
      </c>
      <c r="K3" s="103">
        <f t="shared" si="1"/>
        <v>0</v>
      </c>
      <c r="L3" s="103">
        <f t="shared" si="1"/>
        <v>0</v>
      </c>
      <c r="M3" s="103">
        <f t="shared" si="1"/>
        <v>0</v>
      </c>
      <c r="N3" s="103">
        <f t="shared" si="1"/>
        <v>0</v>
      </c>
      <c r="O3" s="103">
        <f t="shared" si="1"/>
        <v>0</v>
      </c>
      <c r="P3" s="103">
        <f t="shared" si="1"/>
        <v>0</v>
      </c>
      <c r="Q3" s="103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</row>
    <row r="4" ht="14.25" customHeight="1">
      <c r="A4" s="32"/>
      <c r="B4" s="32"/>
      <c r="C4" s="104"/>
      <c r="D4" s="104"/>
      <c r="E4" s="105"/>
      <c r="F4" s="105"/>
      <c r="G4" s="105"/>
      <c r="H4" s="106"/>
      <c r="I4" s="107"/>
      <c r="J4" s="107"/>
      <c r="K4" s="107"/>
      <c r="L4" s="107"/>
      <c r="M4" s="107"/>
      <c r="N4" s="107"/>
      <c r="O4" s="107"/>
      <c r="P4" s="107"/>
      <c r="Q4" s="107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ht="14.25" customHeight="1" outlineLevel="1">
      <c r="A5" s="32"/>
      <c r="B5" s="32"/>
      <c r="C5" s="104" t="s">
        <v>77</v>
      </c>
      <c r="D5" s="104"/>
      <c r="E5" s="105">
        <f>IFERROR(OD/(1-CPa)*CPb,"")</f>
        <v>0</v>
      </c>
      <c r="F5" s="105">
        <f>IFERROR(OD/(1-CPa)*CPc,"")</f>
        <v>0</v>
      </c>
      <c r="G5" s="105">
        <f>IFERROR(OD/(1-CPa)*CPd,"")</f>
        <v>0</v>
      </c>
      <c r="H5" s="106"/>
      <c r="I5" s="107"/>
      <c r="J5" s="107"/>
      <c r="K5" s="107"/>
      <c r="L5" s="107"/>
      <c r="M5" s="107"/>
      <c r="N5" s="107"/>
      <c r="O5" s="107"/>
      <c r="P5" s="107"/>
      <c r="Q5" s="105">
        <f t="shared" ref="Q5:Q46" si="2">SUM(E5:P5)</f>
        <v>0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ht="13.5" customHeight="1" outlineLevel="1">
      <c r="A6" s="32"/>
      <c r="B6" s="32"/>
      <c r="C6" s="34" t="str">
        <f>'Profit and Loss Forecast'!B6</f>
        <v>Sales 1</v>
      </c>
      <c r="D6" s="34"/>
      <c r="E6" s="105">
        <f>IF(SALESpt="",'Profit and Loss Forecast'!E6*(1+GSTS)*CPa,IF(SALESpt="Current",'Profit and Loss Forecast'!E6)*(1+GSTS))</f>
        <v>0</v>
      </c>
      <c r="F6" s="105">
        <f>IF(SALESpt="",('Profit and Loss Forecast'!E6*(1+GSTS)*CPb)+('Profit and Loss Forecast'!F6*(1+GSTS)*CPa),IF(SALESpt="Current",'Profit and Loss Forecast'!F6,IF(SALESpt="30 days",'Profit and Loss Forecast'!E6,0))*(1+GSTS))</f>
        <v>0</v>
      </c>
      <c r="G6" s="105">
        <f>IF(SALESpt="",('Profit and Loss Forecast'!E6*(1+GSTS)*CPc)+('Profit and Loss Forecast'!F6*(1+GSTS)*CPb)+('Profit and Loss Forecast'!G6*(1+GSTS)*CPa),IF(SALESpt="Current",'Profit and Loss Forecast'!G6,IF(SALESpt="30 days",'Profit and Loss Forecast'!F6,IF(SALESpt="60 days",'Profit and Loss Forecast'!E6,0)))*(1+GSTS))</f>
        <v>0</v>
      </c>
      <c r="H6" s="105">
        <f>IF(SALESpt="",('Profit and Loss Forecast'!E6*(1+GSTS)*CPd)+('Profit and Loss Forecast'!F6*(1+GSTS)*CPc)+('Profit and Loss Forecast'!G6*(1+GSTS)*CPb)+('Profit and Loss Forecast'!H6*(1+GSTS)*CPa),IF(SALESpt="Current",'Profit and Loss Forecast'!H6,IF(SALESpt="30 days",'Profit and Loss Forecast'!G6,IF(SALESpt="60 days",'Profit and Loss Forecast'!F6,IF(SALESpt="90 days",'Profit and Loss Forecast'!E6,0))))*(1+GSTS))</f>
        <v>0</v>
      </c>
      <c r="I6" s="105">
        <f>IF(SALESpt="",('Profit and Loss Forecast'!F6*(1+GSTS)*CPd)+('Profit and Loss Forecast'!G6*(1+GSTS)*CPc)+('Profit and Loss Forecast'!H6*(1+GSTS)*CPb)+('Profit and Loss Forecast'!I6*(1+GSTS)*CPa),IF(SALESpt="Current",'Profit and Loss Forecast'!I6,IF(SALESpt="30 days",'Profit and Loss Forecast'!H6,IF(SALESpt="60 days",'Profit and Loss Forecast'!G6,IF(SALESpt="90 days",'Profit and Loss Forecast'!F6,0))))*(1+GSTS))</f>
        <v>0</v>
      </c>
      <c r="J6" s="105">
        <f>IF(SALESpt="",('Profit and Loss Forecast'!G6*(1+GSTS)*CPd)+('Profit and Loss Forecast'!H6*(1+GSTS)*CPc)+('Profit and Loss Forecast'!I6*(1+GSTS)*CPb)+('Profit and Loss Forecast'!J6*(1+GSTS)*CPa),IF(SALESpt="Current",'Profit and Loss Forecast'!J6,IF(SALESpt="30 days",'Profit and Loss Forecast'!I6,IF(SALESpt="60 days",'Profit and Loss Forecast'!H6,IF(SALESpt="90 days",'Profit and Loss Forecast'!G6,0))))*(1+GSTS))</f>
        <v>0</v>
      </c>
      <c r="K6" s="105">
        <f>IF(SALESpt="",('Profit and Loss Forecast'!H6*(1+GSTS)*CPd)+('Profit and Loss Forecast'!I6*(1+GSTS)*CPc)+('Profit and Loss Forecast'!J6*(1+GSTS)*CPb)+('Profit and Loss Forecast'!K6*(1+GSTS)*CPa),IF(SALESpt="Current",'Profit and Loss Forecast'!K6,IF(SALESpt="30 days",'Profit and Loss Forecast'!J6,IF(SALESpt="60 days",'Profit and Loss Forecast'!I6,IF(SALESpt="90 days",'Profit and Loss Forecast'!H6,0))))*(1+GSTS))</f>
        <v>0</v>
      </c>
      <c r="L6" s="105">
        <f>IF(SALESpt="",('Profit and Loss Forecast'!I6*(1+GSTS)*CPd)+('Profit and Loss Forecast'!J6*(1+GSTS)*CPc)+('Profit and Loss Forecast'!K6*(1+GSTS)*CPb)+('Profit and Loss Forecast'!L6*(1+GSTS)*CPa),IF(SALESpt="Current",'Profit and Loss Forecast'!L6,IF(SALESpt="30 days",'Profit and Loss Forecast'!K6,IF(SALESpt="60 days",'Profit and Loss Forecast'!J6,IF(SALESpt="90 days",'Profit and Loss Forecast'!I6,0))))*(1+GSTS))</f>
        <v>0</v>
      </c>
      <c r="M6" s="105">
        <f>IF(SALESpt="",('Profit and Loss Forecast'!J6*(1+GSTS)*CPd)+('Profit and Loss Forecast'!K6*(1+GSTS)*CPc)+('Profit and Loss Forecast'!L6*(1+GSTS)*CPb)+('Profit and Loss Forecast'!M6*(1+GSTS)*CPa),IF(SALESpt="Current",'Profit and Loss Forecast'!M6,IF(SALESpt="30 days",'Profit and Loss Forecast'!L6,IF(SALESpt="60 days",'Profit and Loss Forecast'!K6,IF(SALESpt="90 days",'Profit and Loss Forecast'!J6,0))))*(1+GSTS))</f>
        <v>0</v>
      </c>
      <c r="N6" s="105">
        <f>IF(SALESpt="",('Profit and Loss Forecast'!K6*(1+GSTS)*CPd)+('Profit and Loss Forecast'!L6*(1+GSTS)*CPc)+('Profit and Loss Forecast'!M6*(1+GSTS)*CPb)+('Profit and Loss Forecast'!N6*(1+GSTS)*CPa),IF(SALESpt="Current",'Profit and Loss Forecast'!N6,IF(SALESpt="30 days",'Profit and Loss Forecast'!M6,IF(SALESpt="60 days",'Profit and Loss Forecast'!L6,IF(SALESpt="90 days",'Profit and Loss Forecast'!K6,0))))*(1+GSTS))</f>
        <v>0</v>
      </c>
      <c r="O6" s="105">
        <f>IF(SALESpt="",('Profit and Loss Forecast'!L6*(1+GSTS)*CPd)+('Profit and Loss Forecast'!M6*(1+GSTS)*CPc)+('Profit and Loss Forecast'!N6*(1+GSTS)*CPb)+('Profit and Loss Forecast'!O6*(1+GSTS)*CPa),IF(SALESpt="Current",'Profit and Loss Forecast'!O6,IF(SALESpt="30 days",'Profit and Loss Forecast'!N6,IF(SALESpt="60 days",'Profit and Loss Forecast'!M6,IF(SALESpt="90 days",'Profit and Loss Forecast'!L6,0))))*(1+GSTS))</f>
        <v>0</v>
      </c>
      <c r="P6" s="105">
        <f>IF(SALESpt="",('Profit and Loss Forecast'!M6*(1+GSTS)*CPd)+('Profit and Loss Forecast'!N6*(1+GSTS)*CPc)+('Profit and Loss Forecast'!O6*(1+GSTS)*CPb)+('Profit and Loss Forecast'!P6*(1+GSTS)*CPa),IF(SALESpt="Current",'Profit and Loss Forecast'!P6,IF(SALESpt="30 days",'Profit and Loss Forecast'!O6,IF(SALESpt="60 days",'Profit and Loss Forecast'!N6,IF(SALESpt="90 days",'Profit and Loss Forecast'!M6,0))))*(1+GSTS))</f>
        <v>0</v>
      </c>
      <c r="Q6" s="105">
        <f t="shared" si="2"/>
        <v>0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ht="13.5" customHeight="1" outlineLevel="1">
      <c r="A7" s="32"/>
      <c r="B7" s="32"/>
      <c r="C7" s="34" t="str">
        <f>'Profit and Loss Forecast'!B7</f>
        <v>Sales 2</v>
      </c>
      <c r="D7" s="34"/>
      <c r="E7" s="105">
        <f>IF(SALESpt="",'Profit and Loss Forecast'!E7*(1+GSTS)*CPa,IF(SALESpt="Current",'Profit and Loss Forecast'!E7)*(1+GSTS))</f>
        <v>0</v>
      </c>
      <c r="F7" s="105">
        <f>IF(SALESpt="",('Profit and Loss Forecast'!E7*(1+GSTS)*CPb)+('Profit and Loss Forecast'!F7*(1+GSTS)*CPa),IF(SALESpt="Current",'Profit and Loss Forecast'!F7,IF(SALESpt="30 days",'Profit and Loss Forecast'!E7,0))*(1+GSTS))</f>
        <v>0</v>
      </c>
      <c r="G7" s="105">
        <f>IF(SALESpt="",('Profit and Loss Forecast'!E7*(1+GSTS)*CPc)+('Profit and Loss Forecast'!F7*(1+GSTS)*CPb)+('Profit and Loss Forecast'!G7*(1+GSTS)*CPa),IF(SALESpt="Current",'Profit and Loss Forecast'!G7,IF(SALESpt="30 days",'Profit and Loss Forecast'!F7,IF(SALESpt="60 days",'Profit and Loss Forecast'!E7,0)))*(1+GSTS))</f>
        <v>0</v>
      </c>
      <c r="H7" s="105">
        <f>IF(SALESpt="",('Profit and Loss Forecast'!E7*(1+GSTS)*CPd)+('Profit and Loss Forecast'!F7*(1+GSTS)*CPc)+('Profit and Loss Forecast'!G7*(1+GSTS)*CPb)+('Profit and Loss Forecast'!H7*(1+GSTS)*CPa),IF(SALESpt="Current",'Profit and Loss Forecast'!H7,IF(SALESpt="30 days",'Profit and Loss Forecast'!G7,IF(SALESpt="60 days",'Profit and Loss Forecast'!F7,IF(SALESpt="90 days",'Profit and Loss Forecast'!E7,0))))*(1+GSTS))</f>
        <v>0</v>
      </c>
      <c r="I7" s="105">
        <f>IF(SALESpt="",('Profit and Loss Forecast'!F7*(1+GSTS)*CPd)+('Profit and Loss Forecast'!G7*(1+GSTS)*CPc)+('Profit and Loss Forecast'!H7*(1+GSTS)*CPb)+('Profit and Loss Forecast'!I7*(1+GSTS)*CPa),IF(SALESpt="Current",'Profit and Loss Forecast'!I7,IF(SALESpt="30 days",'Profit and Loss Forecast'!H7,IF(SALESpt="60 days",'Profit and Loss Forecast'!G7,IF(SALESpt="90 days",'Profit and Loss Forecast'!F7,0))))*(1+GSTS))</f>
        <v>0</v>
      </c>
      <c r="J7" s="105">
        <f>IF(SALESpt="",('Profit and Loss Forecast'!G7*(1+GSTS)*CPd)+('Profit and Loss Forecast'!H7*(1+GSTS)*CPc)+('Profit and Loss Forecast'!I7*(1+GSTS)*CPb)+('Profit and Loss Forecast'!J7*(1+GSTS)*CPa),IF(SALESpt="Current",'Profit and Loss Forecast'!J7,IF(SALESpt="30 days",'Profit and Loss Forecast'!I7,IF(SALESpt="60 days",'Profit and Loss Forecast'!H7,IF(SALESpt="90 days",'Profit and Loss Forecast'!G7,0))))*(1+GSTS))</f>
        <v>0</v>
      </c>
      <c r="K7" s="105">
        <f>IF(SALESpt="",('Profit and Loss Forecast'!H7*(1+GSTS)*CPd)+('Profit and Loss Forecast'!I7*(1+GSTS)*CPc)+('Profit and Loss Forecast'!J7*(1+GSTS)*CPb)+('Profit and Loss Forecast'!K7*(1+GSTS)*CPa),IF(SALESpt="Current",'Profit and Loss Forecast'!K7,IF(SALESpt="30 days",'Profit and Loss Forecast'!J7,IF(SALESpt="60 days",'Profit and Loss Forecast'!I7,IF(SALESpt="90 days",'Profit and Loss Forecast'!H7,0))))*(1+GSTS))</f>
        <v>0</v>
      </c>
      <c r="L7" s="105">
        <f>IF(SALESpt="",('Profit and Loss Forecast'!I7*(1+GSTS)*CPd)+('Profit and Loss Forecast'!J7*(1+GSTS)*CPc)+('Profit and Loss Forecast'!K7*(1+GSTS)*CPb)+('Profit and Loss Forecast'!L7*(1+GSTS)*CPa),IF(SALESpt="Current",'Profit and Loss Forecast'!L7,IF(SALESpt="30 days",'Profit and Loss Forecast'!K7,IF(SALESpt="60 days",'Profit and Loss Forecast'!J7,IF(SALESpt="90 days",'Profit and Loss Forecast'!I7,0))))*(1+GSTS))</f>
        <v>0</v>
      </c>
      <c r="M7" s="105">
        <f>IF(SALESpt="",('Profit and Loss Forecast'!J7*(1+GSTS)*CPd)+('Profit and Loss Forecast'!K7*(1+GSTS)*CPc)+('Profit and Loss Forecast'!L7*(1+GSTS)*CPb)+('Profit and Loss Forecast'!M7*(1+GSTS)*CPa),IF(SALESpt="Current",'Profit and Loss Forecast'!M7,IF(SALESpt="30 days",'Profit and Loss Forecast'!L7,IF(SALESpt="60 days",'Profit and Loss Forecast'!K7,IF(SALESpt="90 days",'Profit and Loss Forecast'!J7,0))))*(1+GSTS))</f>
        <v>0</v>
      </c>
      <c r="N7" s="105">
        <f>IF(SALESpt="",('Profit and Loss Forecast'!K7*(1+GSTS)*CPd)+('Profit and Loss Forecast'!L7*(1+GSTS)*CPc)+('Profit and Loss Forecast'!M7*(1+GSTS)*CPb)+('Profit and Loss Forecast'!N7*(1+GSTS)*CPa),IF(SALESpt="Current",'Profit and Loss Forecast'!N7,IF(SALESpt="30 days",'Profit and Loss Forecast'!M7,IF(SALESpt="60 days",'Profit and Loss Forecast'!L7,IF(SALESpt="90 days",'Profit and Loss Forecast'!K7,0))))*(1+GSTS))</f>
        <v>0</v>
      </c>
      <c r="O7" s="105">
        <f>IF(SALESpt="",('Profit and Loss Forecast'!L7*(1+GSTS)*CPd)+('Profit and Loss Forecast'!M7*(1+GSTS)*CPc)+('Profit and Loss Forecast'!N7*(1+GSTS)*CPb)+('Profit and Loss Forecast'!O7*(1+GSTS)*CPa),IF(SALESpt="Current",'Profit and Loss Forecast'!O7,IF(SALESpt="30 days",'Profit and Loss Forecast'!N7,IF(SALESpt="60 days",'Profit and Loss Forecast'!M7,IF(SALESpt="90 days",'Profit and Loss Forecast'!L7,0))))*(1+GSTS))</f>
        <v>0</v>
      </c>
      <c r="P7" s="105">
        <f>IF(SALESpt="",('Profit and Loss Forecast'!M7*(1+GSTS)*CPd)+('Profit and Loss Forecast'!N7*(1+GSTS)*CPc)+('Profit and Loss Forecast'!O7*(1+GSTS)*CPb)+('Profit and Loss Forecast'!P7*(1+GSTS)*CPa),IF(SALESpt="Current",'Profit and Loss Forecast'!P7,IF(SALESpt="30 days",'Profit and Loss Forecast'!O7,IF(SALESpt="60 days",'Profit and Loss Forecast'!N7,IF(SALESpt="90 days",'Profit and Loss Forecast'!M7,0))))*(1+GSTS))</f>
        <v>0</v>
      </c>
      <c r="Q7" s="105">
        <f t="shared" si="2"/>
        <v>0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ht="13.5" customHeight="1" outlineLevel="1">
      <c r="A8" s="32"/>
      <c r="B8" s="32"/>
      <c r="C8" s="34" t="str">
        <f>'Profit and Loss Forecast'!B8</f>
        <v>Sales 3</v>
      </c>
      <c r="D8" s="34"/>
      <c r="E8" s="105">
        <f>IF(SALESpt="",'Profit and Loss Forecast'!E8*(1+GSTS)*CPa,IF(SALESpt="Current",'Profit and Loss Forecast'!E8)*(1+GSTS))</f>
        <v>0</v>
      </c>
      <c r="F8" s="105">
        <f>IF(SALESpt="",('Profit and Loss Forecast'!E8*(1+GSTS)*CPb)+('Profit and Loss Forecast'!F8*(1+GSTS)*CPa),IF(SALESpt="Current",'Profit and Loss Forecast'!F8,IF(SALESpt="30 days",'Profit and Loss Forecast'!E8,0))*(1+GSTS))</f>
        <v>0</v>
      </c>
      <c r="G8" s="105">
        <f>IF(SALESpt="",('Profit and Loss Forecast'!E8*(1+GSTS)*CPc)+('Profit and Loss Forecast'!F8*(1+GSTS)*CPb)+('Profit and Loss Forecast'!G8*(1+GSTS)*CPa),IF(SALESpt="Current",'Profit and Loss Forecast'!G8,IF(SALESpt="30 days",'Profit and Loss Forecast'!F8,IF(SALESpt="60 days",'Profit and Loss Forecast'!E8,0)))*(1+GSTS))</f>
        <v>0</v>
      </c>
      <c r="H8" s="105">
        <f>IF(SALESpt="",('Profit and Loss Forecast'!E8*(1+GSTS)*CPd)+('Profit and Loss Forecast'!F8*(1+GSTS)*CPc)+('Profit and Loss Forecast'!G8*(1+GSTS)*CPb)+('Profit and Loss Forecast'!H8*(1+GSTS)*CPa),IF(SALESpt="Current",'Profit and Loss Forecast'!H8,IF(SALESpt="30 days",'Profit and Loss Forecast'!G8,IF(SALESpt="60 days",'Profit and Loss Forecast'!F8,IF(SALESpt="90 days",'Profit and Loss Forecast'!E8,0))))*(1+GSTS))</f>
        <v>0</v>
      </c>
      <c r="I8" s="105">
        <f>IF(SALESpt="",('Profit and Loss Forecast'!F8*(1+GSTS)*CPd)+('Profit and Loss Forecast'!G8*(1+GSTS)*CPc)+('Profit and Loss Forecast'!H8*(1+GSTS)*CPb)+('Profit and Loss Forecast'!I8*(1+GSTS)*CPa),IF(SALESpt="Current",'Profit and Loss Forecast'!I8,IF(SALESpt="30 days",'Profit and Loss Forecast'!H8,IF(SALESpt="60 days",'Profit and Loss Forecast'!G8,IF(SALESpt="90 days",'Profit and Loss Forecast'!F8,0))))*(1+GSTS))</f>
        <v>0</v>
      </c>
      <c r="J8" s="105">
        <f>IF(SALESpt="",('Profit and Loss Forecast'!G8*(1+GSTS)*CPd)+('Profit and Loss Forecast'!H8*(1+GSTS)*CPc)+('Profit and Loss Forecast'!I8*(1+GSTS)*CPb)+('Profit and Loss Forecast'!J8*(1+GSTS)*CPa),IF(SALESpt="Current",'Profit and Loss Forecast'!J8,IF(SALESpt="30 days",'Profit and Loss Forecast'!I8,IF(SALESpt="60 days",'Profit and Loss Forecast'!H8,IF(SALESpt="90 days",'Profit and Loss Forecast'!G8,0))))*(1+GSTS))</f>
        <v>0</v>
      </c>
      <c r="K8" s="105">
        <f>IF(SALESpt="",('Profit and Loss Forecast'!H8*(1+GSTS)*CPd)+('Profit and Loss Forecast'!I8*(1+GSTS)*CPc)+('Profit and Loss Forecast'!J8*(1+GSTS)*CPb)+('Profit and Loss Forecast'!K8*(1+GSTS)*CPa),IF(SALESpt="Current",'Profit and Loss Forecast'!K8,IF(SALESpt="30 days",'Profit and Loss Forecast'!J8,IF(SALESpt="60 days",'Profit and Loss Forecast'!I8,IF(SALESpt="90 days",'Profit and Loss Forecast'!H8,0))))*(1+GSTS))</f>
        <v>0</v>
      </c>
      <c r="L8" s="105">
        <f>IF(SALESpt="",('Profit and Loss Forecast'!I8*(1+GSTS)*CPd)+('Profit and Loss Forecast'!J8*(1+GSTS)*CPc)+('Profit and Loss Forecast'!K8*(1+GSTS)*CPb)+('Profit and Loss Forecast'!L8*(1+GSTS)*CPa),IF(SALESpt="Current",'Profit and Loss Forecast'!L8,IF(SALESpt="30 days",'Profit and Loss Forecast'!K8,IF(SALESpt="60 days",'Profit and Loss Forecast'!J8,IF(SALESpt="90 days",'Profit and Loss Forecast'!I8,0))))*(1+GSTS))</f>
        <v>0</v>
      </c>
      <c r="M8" s="105">
        <f>IF(SALESpt="",('Profit and Loss Forecast'!J8*(1+GSTS)*CPd)+('Profit and Loss Forecast'!K8*(1+GSTS)*CPc)+('Profit and Loss Forecast'!L8*(1+GSTS)*CPb)+('Profit and Loss Forecast'!M8*(1+GSTS)*CPa),IF(SALESpt="Current",'Profit and Loss Forecast'!M8,IF(SALESpt="30 days",'Profit and Loss Forecast'!L8,IF(SALESpt="60 days",'Profit and Loss Forecast'!K8,IF(SALESpt="90 days",'Profit and Loss Forecast'!J8,0))))*(1+GSTS))</f>
        <v>0</v>
      </c>
      <c r="N8" s="105">
        <f>IF(SALESpt="",('Profit and Loss Forecast'!K8*(1+GSTS)*CPd)+('Profit and Loss Forecast'!L8*(1+GSTS)*CPc)+('Profit and Loss Forecast'!M8*(1+GSTS)*CPb)+('Profit and Loss Forecast'!N8*(1+GSTS)*CPa),IF(SALESpt="Current",'Profit and Loss Forecast'!N8,IF(SALESpt="30 days",'Profit and Loss Forecast'!M8,IF(SALESpt="60 days",'Profit and Loss Forecast'!L8,IF(SALESpt="90 days",'Profit and Loss Forecast'!K8,0))))*(1+GSTS))</f>
        <v>0</v>
      </c>
      <c r="O8" s="105">
        <f>IF(SALESpt="",('Profit and Loss Forecast'!L8*(1+GSTS)*CPd)+('Profit and Loss Forecast'!M8*(1+GSTS)*CPc)+('Profit and Loss Forecast'!N8*(1+GSTS)*CPb)+('Profit and Loss Forecast'!O8*(1+GSTS)*CPa),IF(SALESpt="Current",'Profit and Loss Forecast'!O8,IF(SALESpt="30 days",'Profit and Loss Forecast'!N8,IF(SALESpt="60 days",'Profit and Loss Forecast'!M8,IF(SALESpt="90 days",'Profit and Loss Forecast'!L8,0))))*(1+GSTS))</f>
        <v>0</v>
      </c>
      <c r="P8" s="105">
        <f>IF(SALESpt="",('Profit and Loss Forecast'!M8*(1+GSTS)*CPd)+('Profit and Loss Forecast'!N8*(1+GSTS)*CPc)+('Profit and Loss Forecast'!O8*(1+GSTS)*CPb)+('Profit and Loss Forecast'!P8*(1+GSTS)*CPa),IF(SALESpt="Current",'Profit and Loss Forecast'!P8,IF(SALESpt="30 days",'Profit and Loss Forecast'!O8,IF(SALESpt="60 days",'Profit and Loss Forecast'!N8,IF(SALESpt="90 days",'Profit and Loss Forecast'!M8,0))))*(1+GSTS))</f>
        <v>0</v>
      </c>
      <c r="Q8" s="105">
        <f t="shared" si="2"/>
        <v>0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ht="13.5" customHeight="1" outlineLevel="1">
      <c r="A9" s="32"/>
      <c r="B9" s="32"/>
      <c r="C9" s="34" t="str">
        <f>'Profit and Loss Forecast'!B9</f>
        <v>Sales 4</v>
      </c>
      <c r="D9" s="34"/>
      <c r="E9" s="105">
        <f>IF(SALESpt="",'Profit and Loss Forecast'!E9*(1+GSTS)*CPa,IF(SALESpt="Current",'Profit and Loss Forecast'!E9)*(1+GSTS))</f>
        <v>0</v>
      </c>
      <c r="F9" s="105">
        <f>IF(SALESpt="",('Profit and Loss Forecast'!E9*(1+GSTS)*CPb)+('Profit and Loss Forecast'!F9*(1+GSTS)*CPa),IF(SALESpt="Current",'Profit and Loss Forecast'!F9,IF(SALESpt="30 days",'Profit and Loss Forecast'!E9,0))*(1+GSTS))</f>
        <v>0</v>
      </c>
      <c r="G9" s="105">
        <f>IF(SALESpt="",('Profit and Loss Forecast'!E9*(1+GSTS)*CPc)+('Profit and Loss Forecast'!F9*(1+GSTS)*CPb)+('Profit and Loss Forecast'!G9*(1+GSTS)*CPa),IF(SALESpt="Current",'Profit and Loss Forecast'!G9,IF(SALESpt="30 days",'Profit and Loss Forecast'!F9,IF(SALESpt="60 days",'Profit and Loss Forecast'!E9,0)))*(1+GSTS))</f>
        <v>0</v>
      </c>
      <c r="H9" s="105">
        <f>IF(SALESpt="",('Profit and Loss Forecast'!E9*(1+GSTS)*CPd)+('Profit and Loss Forecast'!F9*(1+GSTS)*CPc)+('Profit and Loss Forecast'!G9*(1+GSTS)*CPb)+('Profit and Loss Forecast'!H9*(1+GSTS)*CPa),IF(SALESpt="Current",'Profit and Loss Forecast'!H9,IF(SALESpt="30 days",'Profit and Loss Forecast'!G9,IF(SALESpt="60 days",'Profit and Loss Forecast'!F9,IF(SALESpt="90 days",'Profit and Loss Forecast'!E9,0))))*(1+GSTS))</f>
        <v>0</v>
      </c>
      <c r="I9" s="105">
        <f>IF(SALESpt="",('Profit and Loss Forecast'!F9*(1+GSTS)*CPd)+('Profit and Loss Forecast'!G9*(1+GSTS)*CPc)+('Profit and Loss Forecast'!H9*(1+GSTS)*CPb)+('Profit and Loss Forecast'!I9*(1+GSTS)*CPa),IF(SALESpt="Current",'Profit and Loss Forecast'!I9,IF(SALESpt="30 days",'Profit and Loss Forecast'!H9,IF(SALESpt="60 days",'Profit and Loss Forecast'!G9,IF(SALESpt="90 days",'Profit and Loss Forecast'!F9,0))))*(1+GSTS))</f>
        <v>0</v>
      </c>
      <c r="J9" s="105">
        <f>IF(SALESpt="",('Profit and Loss Forecast'!G9*(1+GSTS)*CPd)+('Profit and Loss Forecast'!H9*(1+GSTS)*CPc)+('Profit and Loss Forecast'!I9*(1+GSTS)*CPb)+('Profit and Loss Forecast'!J9*(1+GSTS)*CPa),IF(SALESpt="Current",'Profit and Loss Forecast'!J9,IF(SALESpt="30 days",'Profit and Loss Forecast'!I9,IF(SALESpt="60 days",'Profit and Loss Forecast'!H9,IF(SALESpt="90 days",'Profit and Loss Forecast'!G9,0))))*(1+GSTS))</f>
        <v>0</v>
      </c>
      <c r="K9" s="105">
        <f>IF(SALESpt="",('Profit and Loss Forecast'!H9*(1+GSTS)*CPd)+('Profit and Loss Forecast'!I9*(1+GSTS)*CPc)+('Profit and Loss Forecast'!J9*(1+GSTS)*CPb)+('Profit and Loss Forecast'!K9*(1+GSTS)*CPa),IF(SALESpt="Current",'Profit and Loss Forecast'!K9,IF(SALESpt="30 days",'Profit and Loss Forecast'!J9,IF(SALESpt="60 days",'Profit and Loss Forecast'!I9,IF(SALESpt="90 days",'Profit and Loss Forecast'!H9,0))))*(1+GSTS))</f>
        <v>0</v>
      </c>
      <c r="L9" s="105">
        <f>IF(SALESpt="",('Profit and Loss Forecast'!I9*(1+GSTS)*CPd)+('Profit and Loss Forecast'!J9*(1+GSTS)*CPc)+('Profit and Loss Forecast'!K9*(1+GSTS)*CPb)+('Profit and Loss Forecast'!L9*(1+GSTS)*CPa),IF(SALESpt="Current",'Profit and Loss Forecast'!L9,IF(SALESpt="30 days",'Profit and Loss Forecast'!K9,IF(SALESpt="60 days",'Profit and Loss Forecast'!J9,IF(SALESpt="90 days",'Profit and Loss Forecast'!I9,0))))*(1+GSTS))</f>
        <v>0</v>
      </c>
      <c r="M9" s="105">
        <f>IF(SALESpt="",('Profit and Loss Forecast'!J9*(1+GSTS)*CPd)+('Profit and Loss Forecast'!K9*(1+GSTS)*CPc)+('Profit and Loss Forecast'!L9*(1+GSTS)*CPb)+('Profit and Loss Forecast'!M9*(1+GSTS)*CPa),IF(SALESpt="Current",'Profit and Loss Forecast'!M9,IF(SALESpt="30 days",'Profit and Loss Forecast'!L9,IF(SALESpt="60 days",'Profit and Loss Forecast'!K9,IF(SALESpt="90 days",'Profit and Loss Forecast'!J9,0))))*(1+GSTS))</f>
        <v>0</v>
      </c>
      <c r="N9" s="105">
        <f>IF(SALESpt="",('Profit and Loss Forecast'!K9*(1+GSTS)*CPd)+('Profit and Loss Forecast'!L9*(1+GSTS)*CPc)+('Profit and Loss Forecast'!M9*(1+GSTS)*CPb)+('Profit and Loss Forecast'!N9*(1+GSTS)*CPa),IF(SALESpt="Current",'Profit and Loss Forecast'!N9,IF(SALESpt="30 days",'Profit and Loss Forecast'!M9,IF(SALESpt="60 days",'Profit and Loss Forecast'!L9,IF(SALESpt="90 days",'Profit and Loss Forecast'!K9,0))))*(1+GSTS))</f>
        <v>0</v>
      </c>
      <c r="O9" s="105">
        <f>IF(SALESpt="",('Profit and Loss Forecast'!L9*(1+GSTS)*CPd)+('Profit and Loss Forecast'!M9*(1+GSTS)*CPc)+('Profit and Loss Forecast'!N9*(1+GSTS)*CPb)+('Profit and Loss Forecast'!O9*(1+GSTS)*CPa),IF(SALESpt="Current",'Profit and Loss Forecast'!O9,IF(SALESpt="30 days",'Profit and Loss Forecast'!N9,IF(SALESpt="60 days",'Profit and Loss Forecast'!M9,IF(SALESpt="90 days",'Profit and Loss Forecast'!L9,0))))*(1+GSTS))</f>
        <v>0</v>
      </c>
      <c r="P9" s="105">
        <f>IF(SALESpt="",('Profit and Loss Forecast'!M9*(1+GSTS)*CPd)+('Profit and Loss Forecast'!N9*(1+GSTS)*CPc)+('Profit and Loss Forecast'!O9*(1+GSTS)*CPb)+('Profit and Loss Forecast'!P9*(1+GSTS)*CPa),IF(SALESpt="Current",'Profit and Loss Forecast'!P9,IF(SALESpt="30 days",'Profit and Loss Forecast'!O9,IF(SALESpt="60 days",'Profit and Loss Forecast'!N9,IF(SALESpt="90 days",'Profit and Loss Forecast'!M9,0))))*(1+GSTS))</f>
        <v>0</v>
      </c>
      <c r="Q9" s="105">
        <f t="shared" si="2"/>
        <v>0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ht="13.5" customHeight="1" outlineLevel="1">
      <c r="A10" s="32"/>
      <c r="B10" s="32"/>
      <c r="C10" s="34" t="str">
        <f>'Profit and Loss Forecast'!B10</f>
        <v>-</v>
      </c>
      <c r="D10" s="34"/>
      <c r="E10" s="105">
        <f>IF(SALESpt="",'Profit and Loss Forecast'!E10*(1+GSTS)*CPa,IF(SALESpt="Current",'Profit and Loss Forecast'!E10)*(1+GSTS))</f>
        <v>0</v>
      </c>
      <c r="F10" s="105">
        <f>IF(SALESpt="",('Profit and Loss Forecast'!E10*(1+GSTS)*CPb)+('Profit and Loss Forecast'!F10*(1+GSTS)*CPa),IF(SALESpt="Current",'Profit and Loss Forecast'!F10,IF(SALESpt="30 days",'Profit and Loss Forecast'!E10,0))*(1+GSTS))</f>
        <v>0</v>
      </c>
      <c r="G10" s="105">
        <f>IF(SALESpt="",('Profit and Loss Forecast'!E10*(1+GSTS)*CPc)+('Profit and Loss Forecast'!F10*(1+GSTS)*CPb)+('Profit and Loss Forecast'!G10*(1+GSTS)*CPa),IF(SALESpt="Current",'Profit and Loss Forecast'!G10,IF(SALESpt="30 days",'Profit and Loss Forecast'!F10,IF(SALESpt="60 days",'Profit and Loss Forecast'!E10,0)))*(1+GSTS))</f>
        <v>0</v>
      </c>
      <c r="H10" s="105">
        <f>IF(SALESpt="",('Profit and Loss Forecast'!E10*(1+GSTS)*CPd)+('Profit and Loss Forecast'!F10*(1+GSTS)*CPc)+('Profit and Loss Forecast'!G10*(1+GSTS)*CPb)+('Profit and Loss Forecast'!H10*(1+GSTS)*CPa),IF(SALESpt="Current",'Profit and Loss Forecast'!H10,IF(SALESpt="30 days",'Profit and Loss Forecast'!G10,IF(SALESpt="60 days",'Profit and Loss Forecast'!F10,IF(SALESpt="90 days",'Profit and Loss Forecast'!E10,0))))*(1+GSTS))</f>
        <v>0</v>
      </c>
      <c r="I10" s="105">
        <f>IF(SALESpt="",('Profit and Loss Forecast'!F10*(1+GSTS)*CPd)+('Profit and Loss Forecast'!G10*(1+GSTS)*CPc)+('Profit and Loss Forecast'!H10*(1+GSTS)*CPb)+('Profit and Loss Forecast'!I10*(1+GSTS)*CPa),IF(SALESpt="Current",'Profit and Loss Forecast'!I10,IF(SALESpt="30 days",'Profit and Loss Forecast'!H10,IF(SALESpt="60 days",'Profit and Loss Forecast'!G10,IF(SALESpt="90 days",'Profit and Loss Forecast'!F10,0))))*(1+GSTS))</f>
        <v>0</v>
      </c>
      <c r="J10" s="105">
        <f>IF(SALESpt="",('Profit and Loss Forecast'!G10*(1+GSTS)*CPd)+('Profit and Loss Forecast'!H10*(1+GSTS)*CPc)+('Profit and Loss Forecast'!I10*(1+GSTS)*CPb)+('Profit and Loss Forecast'!J10*(1+GSTS)*CPa),IF(SALESpt="Current",'Profit and Loss Forecast'!J10,IF(SALESpt="30 days",'Profit and Loss Forecast'!I10,IF(SALESpt="60 days",'Profit and Loss Forecast'!H10,IF(SALESpt="90 days",'Profit and Loss Forecast'!G10,0))))*(1+GSTS))</f>
        <v>0</v>
      </c>
      <c r="K10" s="105">
        <f>IF(SALESpt="",('Profit and Loss Forecast'!H10*(1+GSTS)*CPd)+('Profit and Loss Forecast'!I10*(1+GSTS)*CPc)+('Profit and Loss Forecast'!J10*(1+GSTS)*CPb)+('Profit and Loss Forecast'!K10*(1+GSTS)*CPa),IF(SALESpt="Current",'Profit and Loss Forecast'!K10,IF(SALESpt="30 days",'Profit and Loss Forecast'!J10,IF(SALESpt="60 days",'Profit and Loss Forecast'!I10,IF(SALESpt="90 days",'Profit and Loss Forecast'!H10,0))))*(1+GSTS))</f>
        <v>0</v>
      </c>
      <c r="L10" s="105">
        <f>IF(SALESpt="",('Profit and Loss Forecast'!I10*(1+GSTS)*CPd)+('Profit and Loss Forecast'!J10*(1+GSTS)*CPc)+('Profit and Loss Forecast'!K10*(1+GSTS)*CPb)+('Profit and Loss Forecast'!L10*(1+GSTS)*CPa),IF(SALESpt="Current",'Profit and Loss Forecast'!L10,IF(SALESpt="30 days",'Profit and Loss Forecast'!K10,IF(SALESpt="60 days",'Profit and Loss Forecast'!J10,IF(SALESpt="90 days",'Profit and Loss Forecast'!I10,0))))*(1+GSTS))</f>
        <v>0</v>
      </c>
      <c r="M10" s="105">
        <f>IF(SALESpt="",('Profit and Loss Forecast'!J10*(1+GSTS)*CPd)+('Profit and Loss Forecast'!K10*(1+GSTS)*CPc)+('Profit and Loss Forecast'!L10*(1+GSTS)*CPb)+('Profit and Loss Forecast'!M10*(1+GSTS)*CPa),IF(SALESpt="Current",'Profit and Loss Forecast'!M10,IF(SALESpt="30 days",'Profit and Loss Forecast'!L10,IF(SALESpt="60 days",'Profit and Loss Forecast'!K10,IF(SALESpt="90 days",'Profit and Loss Forecast'!J10,0))))*(1+GSTS))</f>
        <v>0</v>
      </c>
      <c r="N10" s="105">
        <f>IF(SALESpt="",('Profit and Loss Forecast'!K10*(1+GSTS)*CPd)+('Profit and Loss Forecast'!L10*(1+GSTS)*CPc)+('Profit and Loss Forecast'!M10*(1+GSTS)*CPb)+('Profit and Loss Forecast'!N10*(1+GSTS)*CPa),IF(SALESpt="Current",'Profit and Loss Forecast'!N10,IF(SALESpt="30 days",'Profit and Loss Forecast'!M10,IF(SALESpt="60 days",'Profit and Loss Forecast'!L10,IF(SALESpt="90 days",'Profit and Loss Forecast'!K10,0))))*(1+GSTS))</f>
        <v>0</v>
      </c>
      <c r="O10" s="105">
        <f>IF(SALESpt="",('Profit and Loss Forecast'!L10*(1+GSTS)*CPd)+('Profit and Loss Forecast'!M10*(1+GSTS)*CPc)+('Profit and Loss Forecast'!N10*(1+GSTS)*CPb)+('Profit and Loss Forecast'!O10*(1+GSTS)*CPa),IF(SALESpt="Current",'Profit and Loss Forecast'!O10,IF(SALESpt="30 days",'Profit and Loss Forecast'!N10,IF(SALESpt="60 days",'Profit and Loss Forecast'!M10,IF(SALESpt="90 days",'Profit and Loss Forecast'!L10,0))))*(1+GSTS))</f>
        <v>0</v>
      </c>
      <c r="P10" s="105">
        <f>IF(SALESpt="",('Profit and Loss Forecast'!M10*(1+GSTS)*CPd)+('Profit and Loss Forecast'!N10*(1+GSTS)*CPc)+('Profit and Loss Forecast'!O10*(1+GSTS)*CPb)+('Profit and Loss Forecast'!P10*(1+GSTS)*CPa),IF(SALESpt="Current",'Profit and Loss Forecast'!P10,IF(SALESpt="30 days",'Profit and Loss Forecast'!O10,IF(SALESpt="60 days",'Profit and Loss Forecast'!N10,IF(SALESpt="90 days",'Profit and Loss Forecast'!M10,0))))*(1+GSTS))</f>
        <v>0</v>
      </c>
      <c r="Q10" s="105">
        <f t="shared" si="2"/>
        <v>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ht="13.5" customHeight="1" outlineLevel="1">
      <c r="A11" s="32"/>
      <c r="B11" s="32"/>
      <c r="C11" s="34" t="str">
        <f>'Profit and Loss Forecast'!B11</f>
        <v>-</v>
      </c>
      <c r="D11" s="34"/>
      <c r="E11" s="105">
        <f>IF(SALESpt="",'Profit and Loss Forecast'!E11*(1+GSTS)*CPa,IF(SALESpt="Current",'Profit and Loss Forecast'!E11)*(1+GSTS))</f>
        <v>0</v>
      </c>
      <c r="F11" s="105">
        <f>IF(SALESpt="",('Profit and Loss Forecast'!E11*(1+GSTS)*CPb)+('Profit and Loss Forecast'!F11*(1+GSTS)*CPa),IF(SALESpt="Current",'Profit and Loss Forecast'!F11,IF(SALESpt="30 days",'Profit and Loss Forecast'!E11,0))*(1+GSTS))</f>
        <v>0</v>
      </c>
      <c r="G11" s="105">
        <f>IF(SALESpt="",('Profit and Loss Forecast'!E11*(1+GSTS)*CPc)+('Profit and Loss Forecast'!F11*(1+GSTS)*CPb)+('Profit and Loss Forecast'!G11*(1+GSTS)*CPa),IF(SALESpt="Current",'Profit and Loss Forecast'!G11,IF(SALESpt="30 days",'Profit and Loss Forecast'!F11,IF(SALESpt="60 days",'Profit and Loss Forecast'!E11,0)))*(1+GSTS))</f>
        <v>0</v>
      </c>
      <c r="H11" s="105">
        <f>IF(SALESpt="",('Profit and Loss Forecast'!E11*(1+GSTS)*CPd)+('Profit and Loss Forecast'!F11*(1+GSTS)*CPc)+('Profit and Loss Forecast'!G11*(1+GSTS)*CPb)+('Profit and Loss Forecast'!H11*(1+GSTS)*CPa),IF(SALESpt="Current",'Profit and Loss Forecast'!H11,IF(SALESpt="30 days",'Profit and Loss Forecast'!G11,IF(SALESpt="60 days",'Profit and Loss Forecast'!F11,IF(SALESpt="90 days",'Profit and Loss Forecast'!E11,0))))*(1+GSTS))</f>
        <v>0</v>
      </c>
      <c r="I11" s="105">
        <f>IF(SALESpt="",('Profit and Loss Forecast'!F11*(1+GSTS)*CPd)+('Profit and Loss Forecast'!G11*(1+GSTS)*CPc)+('Profit and Loss Forecast'!H11*(1+GSTS)*CPb)+('Profit and Loss Forecast'!I11*(1+GSTS)*CPa),IF(SALESpt="Current",'Profit and Loss Forecast'!I11,IF(SALESpt="30 days",'Profit and Loss Forecast'!H11,IF(SALESpt="60 days",'Profit and Loss Forecast'!G11,IF(SALESpt="90 days",'Profit and Loss Forecast'!F11,0))))*(1+GSTS))</f>
        <v>0</v>
      </c>
      <c r="J11" s="105">
        <f>IF(SALESpt="",('Profit and Loss Forecast'!G11*(1+GSTS)*CPd)+('Profit and Loss Forecast'!H11*(1+GSTS)*CPc)+('Profit and Loss Forecast'!I11*(1+GSTS)*CPb)+('Profit and Loss Forecast'!J11*(1+GSTS)*CPa),IF(SALESpt="Current",'Profit and Loss Forecast'!J11,IF(SALESpt="30 days",'Profit and Loss Forecast'!I11,IF(SALESpt="60 days",'Profit and Loss Forecast'!H11,IF(SALESpt="90 days",'Profit and Loss Forecast'!G11,0))))*(1+GSTS))</f>
        <v>0</v>
      </c>
      <c r="K11" s="105">
        <f>IF(SALESpt="",('Profit and Loss Forecast'!H11*(1+GSTS)*CPd)+('Profit and Loss Forecast'!I11*(1+GSTS)*CPc)+('Profit and Loss Forecast'!J11*(1+GSTS)*CPb)+('Profit and Loss Forecast'!K11*(1+GSTS)*CPa),IF(SALESpt="Current",'Profit and Loss Forecast'!K11,IF(SALESpt="30 days",'Profit and Loss Forecast'!J11,IF(SALESpt="60 days",'Profit and Loss Forecast'!I11,IF(SALESpt="90 days",'Profit and Loss Forecast'!H11,0))))*(1+GSTS))</f>
        <v>0</v>
      </c>
      <c r="L11" s="105">
        <f>IF(SALESpt="",('Profit and Loss Forecast'!I11*(1+GSTS)*CPd)+('Profit and Loss Forecast'!J11*(1+GSTS)*CPc)+('Profit and Loss Forecast'!K11*(1+GSTS)*CPb)+('Profit and Loss Forecast'!L11*(1+GSTS)*CPa),IF(SALESpt="Current",'Profit and Loss Forecast'!L11,IF(SALESpt="30 days",'Profit and Loss Forecast'!K11,IF(SALESpt="60 days",'Profit and Loss Forecast'!J11,IF(SALESpt="90 days",'Profit and Loss Forecast'!I11,0))))*(1+GSTS))</f>
        <v>0</v>
      </c>
      <c r="M11" s="105">
        <f>IF(SALESpt="",('Profit and Loss Forecast'!J11*(1+GSTS)*CPd)+('Profit and Loss Forecast'!K11*(1+GSTS)*CPc)+('Profit and Loss Forecast'!L11*(1+GSTS)*CPb)+('Profit and Loss Forecast'!M11*(1+GSTS)*CPa),IF(SALESpt="Current",'Profit and Loss Forecast'!M11,IF(SALESpt="30 days",'Profit and Loss Forecast'!L11,IF(SALESpt="60 days",'Profit and Loss Forecast'!K11,IF(SALESpt="90 days",'Profit and Loss Forecast'!J11,0))))*(1+GSTS))</f>
        <v>0</v>
      </c>
      <c r="N11" s="105">
        <f>IF(SALESpt="",('Profit and Loss Forecast'!K11*(1+GSTS)*CPd)+('Profit and Loss Forecast'!L11*(1+GSTS)*CPc)+('Profit and Loss Forecast'!M11*(1+GSTS)*CPb)+('Profit and Loss Forecast'!N11*(1+GSTS)*CPa),IF(SALESpt="Current",'Profit and Loss Forecast'!N11,IF(SALESpt="30 days",'Profit and Loss Forecast'!M11,IF(SALESpt="60 days",'Profit and Loss Forecast'!L11,IF(SALESpt="90 days",'Profit and Loss Forecast'!K11,0))))*(1+GSTS))</f>
        <v>0</v>
      </c>
      <c r="O11" s="105">
        <f>IF(SALESpt="",('Profit and Loss Forecast'!L11*(1+GSTS)*CPd)+('Profit and Loss Forecast'!M11*(1+GSTS)*CPc)+('Profit and Loss Forecast'!N11*(1+GSTS)*CPb)+('Profit and Loss Forecast'!O11*(1+GSTS)*CPa),IF(SALESpt="Current",'Profit and Loss Forecast'!O11,IF(SALESpt="30 days",'Profit and Loss Forecast'!N11,IF(SALESpt="60 days",'Profit and Loss Forecast'!M11,IF(SALESpt="90 days",'Profit and Loss Forecast'!L11,0))))*(1+GSTS))</f>
        <v>0</v>
      </c>
      <c r="P11" s="105">
        <f>IF(SALESpt="",('Profit and Loss Forecast'!M11*(1+GSTS)*CPd)+('Profit and Loss Forecast'!N11*(1+GSTS)*CPc)+('Profit and Loss Forecast'!O11*(1+GSTS)*CPb)+('Profit and Loss Forecast'!P11*(1+GSTS)*CPa),IF(SALESpt="Current",'Profit and Loss Forecast'!P11,IF(SALESpt="30 days",'Profit and Loss Forecast'!O11,IF(SALESpt="60 days",'Profit and Loss Forecast'!N11,IF(SALESpt="90 days",'Profit and Loss Forecast'!M11,0))))*(1+GSTS))</f>
        <v>0</v>
      </c>
      <c r="Q11" s="105">
        <f t="shared" si="2"/>
        <v>0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ht="13.5" customHeight="1" outlineLevel="1">
      <c r="A12" s="32"/>
      <c r="B12" s="32"/>
      <c r="C12" s="34" t="str">
        <f>'Profit and Loss Forecast'!B12</f>
        <v>-</v>
      </c>
      <c r="D12" s="34"/>
      <c r="E12" s="105">
        <f>IF(SALESpt="",'Profit and Loss Forecast'!E12*(1+GSTS)*CPa,IF(SALESpt="Current",'Profit and Loss Forecast'!E12)*(1+GSTS))</f>
        <v>0</v>
      </c>
      <c r="F12" s="105">
        <f>IF(SALESpt="",('Profit and Loss Forecast'!E12*(1+GSTS)*CPb)+('Profit and Loss Forecast'!F12*(1+GSTS)*CPa),IF(SALESpt="Current",'Profit and Loss Forecast'!F12,IF(SALESpt="30 days",'Profit and Loss Forecast'!E12,0))*(1+GSTS))</f>
        <v>0</v>
      </c>
      <c r="G12" s="105">
        <f>IF(SALESpt="",('Profit and Loss Forecast'!E12*(1+GSTS)*CPc)+('Profit and Loss Forecast'!F12*(1+GSTS)*CPb)+('Profit and Loss Forecast'!G12*(1+GSTS)*CPa),IF(SALESpt="Current",'Profit and Loss Forecast'!G12,IF(SALESpt="30 days",'Profit and Loss Forecast'!F12,IF(SALESpt="60 days",'Profit and Loss Forecast'!E12,0)))*(1+GSTS))</f>
        <v>0</v>
      </c>
      <c r="H12" s="105">
        <f>IF(SALESpt="",('Profit and Loss Forecast'!E12*(1+GSTS)*CPd)+('Profit and Loss Forecast'!F12*(1+GSTS)*CPc)+('Profit and Loss Forecast'!G12*(1+GSTS)*CPb)+('Profit and Loss Forecast'!H12*(1+GSTS)*CPa),IF(SALESpt="Current",'Profit and Loss Forecast'!H12,IF(SALESpt="30 days",'Profit and Loss Forecast'!G12,IF(SALESpt="60 days",'Profit and Loss Forecast'!F12,IF(SALESpt="90 days",'Profit and Loss Forecast'!E12,0))))*(1+GSTS))</f>
        <v>0</v>
      </c>
      <c r="I12" s="105">
        <f>IF(SALESpt="",('Profit and Loss Forecast'!F12*(1+GSTS)*CPd)+('Profit and Loss Forecast'!G12*(1+GSTS)*CPc)+('Profit and Loss Forecast'!H12*(1+GSTS)*CPb)+('Profit and Loss Forecast'!I12*(1+GSTS)*CPa),IF(SALESpt="Current",'Profit and Loss Forecast'!I12,IF(SALESpt="30 days",'Profit and Loss Forecast'!H12,IF(SALESpt="60 days",'Profit and Loss Forecast'!G12,IF(SALESpt="90 days",'Profit and Loss Forecast'!F12,0))))*(1+GSTS))</f>
        <v>0</v>
      </c>
      <c r="J12" s="105">
        <f>IF(SALESpt="",('Profit and Loss Forecast'!G12*(1+GSTS)*CPd)+('Profit and Loss Forecast'!H12*(1+GSTS)*CPc)+('Profit and Loss Forecast'!I12*(1+GSTS)*CPb)+('Profit and Loss Forecast'!J12*(1+GSTS)*CPa),IF(SALESpt="Current",'Profit and Loss Forecast'!J12,IF(SALESpt="30 days",'Profit and Loss Forecast'!I12,IF(SALESpt="60 days",'Profit and Loss Forecast'!H12,IF(SALESpt="90 days",'Profit and Loss Forecast'!G12,0))))*(1+GSTS))</f>
        <v>0</v>
      </c>
      <c r="K12" s="105">
        <f>IF(SALESpt="",('Profit and Loss Forecast'!H12*(1+GSTS)*CPd)+('Profit and Loss Forecast'!I12*(1+GSTS)*CPc)+('Profit and Loss Forecast'!J12*(1+GSTS)*CPb)+('Profit and Loss Forecast'!K12*(1+GSTS)*CPa),IF(SALESpt="Current",'Profit and Loss Forecast'!K12,IF(SALESpt="30 days",'Profit and Loss Forecast'!J12,IF(SALESpt="60 days",'Profit and Loss Forecast'!I12,IF(SALESpt="90 days",'Profit and Loss Forecast'!H12,0))))*(1+GSTS))</f>
        <v>0</v>
      </c>
      <c r="L12" s="105">
        <f>IF(SALESpt="",('Profit and Loss Forecast'!I12*(1+GSTS)*CPd)+('Profit and Loss Forecast'!J12*(1+GSTS)*CPc)+('Profit and Loss Forecast'!K12*(1+GSTS)*CPb)+('Profit and Loss Forecast'!L12*(1+GSTS)*CPa),IF(SALESpt="Current",'Profit and Loss Forecast'!L12,IF(SALESpt="30 days",'Profit and Loss Forecast'!K12,IF(SALESpt="60 days",'Profit and Loss Forecast'!J12,IF(SALESpt="90 days",'Profit and Loss Forecast'!I12,0))))*(1+GSTS))</f>
        <v>0</v>
      </c>
      <c r="M12" s="105">
        <f>IF(SALESpt="",('Profit and Loss Forecast'!J12*(1+GSTS)*CPd)+('Profit and Loss Forecast'!K12*(1+GSTS)*CPc)+('Profit and Loss Forecast'!L12*(1+GSTS)*CPb)+('Profit and Loss Forecast'!M12*(1+GSTS)*CPa),IF(SALESpt="Current",'Profit and Loss Forecast'!M12,IF(SALESpt="30 days",'Profit and Loss Forecast'!L12,IF(SALESpt="60 days",'Profit and Loss Forecast'!K12,IF(SALESpt="90 days",'Profit and Loss Forecast'!J12,0))))*(1+GSTS))</f>
        <v>0</v>
      </c>
      <c r="N12" s="105">
        <f>IF(SALESpt="",('Profit and Loss Forecast'!K12*(1+GSTS)*CPd)+('Profit and Loss Forecast'!L12*(1+GSTS)*CPc)+('Profit and Loss Forecast'!M12*(1+GSTS)*CPb)+('Profit and Loss Forecast'!N12*(1+GSTS)*CPa),IF(SALESpt="Current",'Profit and Loss Forecast'!N12,IF(SALESpt="30 days",'Profit and Loss Forecast'!M12,IF(SALESpt="60 days",'Profit and Loss Forecast'!L12,IF(SALESpt="90 days",'Profit and Loss Forecast'!K12,0))))*(1+GSTS))</f>
        <v>0</v>
      </c>
      <c r="O12" s="105">
        <f>IF(SALESpt="",('Profit and Loss Forecast'!L12*(1+GSTS)*CPd)+('Profit and Loss Forecast'!M12*(1+GSTS)*CPc)+('Profit and Loss Forecast'!N12*(1+GSTS)*CPb)+('Profit and Loss Forecast'!O12*(1+GSTS)*CPa),IF(SALESpt="Current",'Profit and Loss Forecast'!O12,IF(SALESpt="30 days",'Profit and Loss Forecast'!N12,IF(SALESpt="60 days",'Profit and Loss Forecast'!M12,IF(SALESpt="90 days",'Profit and Loss Forecast'!L12,0))))*(1+GSTS))</f>
        <v>0</v>
      </c>
      <c r="P12" s="105">
        <f>IF(SALESpt="",('Profit and Loss Forecast'!M12*(1+GSTS)*CPd)+('Profit and Loss Forecast'!N12*(1+GSTS)*CPc)+('Profit and Loss Forecast'!O12*(1+GSTS)*CPb)+('Profit and Loss Forecast'!P12*(1+GSTS)*CPa),IF(SALESpt="Current",'Profit and Loss Forecast'!P12,IF(SALESpt="30 days",'Profit and Loss Forecast'!O12,IF(SALESpt="60 days",'Profit and Loss Forecast'!N12,IF(SALESpt="90 days",'Profit and Loss Forecast'!M12,0))))*(1+GSTS))</f>
        <v>0</v>
      </c>
      <c r="Q12" s="105">
        <f t="shared" si="2"/>
        <v>0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ht="13.5" customHeight="1" outlineLevel="1">
      <c r="A13" s="32"/>
      <c r="B13" s="32"/>
      <c r="C13" s="34" t="str">
        <f>'Profit and Loss Forecast'!B13</f>
        <v>-</v>
      </c>
      <c r="D13" s="34"/>
      <c r="E13" s="105">
        <f>IF(SALESpt="",'Profit and Loss Forecast'!E13*(1+GSTS)*CPa,IF(SALESpt="Current",'Profit and Loss Forecast'!E13)*(1+GSTS))</f>
        <v>0</v>
      </c>
      <c r="F13" s="105">
        <f>IF(SALESpt="",('Profit and Loss Forecast'!E13*(1+GSTS)*CPb)+('Profit and Loss Forecast'!F13*(1+GSTS)*CPa),IF(SALESpt="Current",'Profit and Loss Forecast'!F13,IF(SALESpt="30 days",'Profit and Loss Forecast'!E13,0))*(1+GSTS))</f>
        <v>0</v>
      </c>
      <c r="G13" s="105">
        <f>IF(SALESpt="",('Profit and Loss Forecast'!E13*(1+GSTS)*CPc)+('Profit and Loss Forecast'!F13*(1+GSTS)*CPb)+('Profit and Loss Forecast'!G13*(1+GSTS)*CPa),IF(SALESpt="Current",'Profit and Loss Forecast'!G13,IF(SALESpt="30 days",'Profit and Loss Forecast'!F13,IF(SALESpt="60 days",'Profit and Loss Forecast'!E13,0)))*(1+GSTS))</f>
        <v>0</v>
      </c>
      <c r="H13" s="105">
        <f>IF(SALESpt="",('Profit and Loss Forecast'!E13*(1+GSTS)*CPd)+('Profit and Loss Forecast'!F13*(1+GSTS)*CPc)+('Profit and Loss Forecast'!G13*(1+GSTS)*CPb)+('Profit and Loss Forecast'!H13*(1+GSTS)*CPa),IF(SALESpt="Current",'Profit and Loss Forecast'!H13,IF(SALESpt="30 days",'Profit and Loss Forecast'!G13,IF(SALESpt="60 days",'Profit and Loss Forecast'!F13,IF(SALESpt="90 days",'Profit and Loss Forecast'!E13,0))))*(1+GSTS))</f>
        <v>0</v>
      </c>
      <c r="I13" s="105">
        <f>IF(SALESpt="",('Profit and Loss Forecast'!F13*(1+GSTS)*CPd)+('Profit and Loss Forecast'!G13*(1+GSTS)*CPc)+('Profit and Loss Forecast'!H13*(1+GSTS)*CPb)+('Profit and Loss Forecast'!I13*(1+GSTS)*CPa),IF(SALESpt="Current",'Profit and Loss Forecast'!I13,IF(SALESpt="30 days",'Profit and Loss Forecast'!H13,IF(SALESpt="60 days",'Profit and Loss Forecast'!G13,IF(SALESpt="90 days",'Profit and Loss Forecast'!F13,0))))*(1+GSTS))</f>
        <v>0</v>
      </c>
      <c r="J13" s="105">
        <f>IF(SALESpt="",('Profit and Loss Forecast'!G13*(1+GSTS)*CPd)+('Profit and Loss Forecast'!H13*(1+GSTS)*CPc)+('Profit and Loss Forecast'!I13*(1+GSTS)*CPb)+('Profit and Loss Forecast'!J13*(1+GSTS)*CPa),IF(SALESpt="Current",'Profit and Loss Forecast'!J13,IF(SALESpt="30 days",'Profit and Loss Forecast'!I13,IF(SALESpt="60 days",'Profit and Loss Forecast'!H13,IF(SALESpt="90 days",'Profit and Loss Forecast'!G13,0))))*(1+GSTS))</f>
        <v>0</v>
      </c>
      <c r="K13" s="105">
        <f>IF(SALESpt="",('Profit and Loss Forecast'!H13*(1+GSTS)*CPd)+('Profit and Loss Forecast'!I13*(1+GSTS)*CPc)+('Profit and Loss Forecast'!J13*(1+GSTS)*CPb)+('Profit and Loss Forecast'!K13*(1+GSTS)*CPa),IF(SALESpt="Current",'Profit and Loss Forecast'!K13,IF(SALESpt="30 days",'Profit and Loss Forecast'!J13,IF(SALESpt="60 days",'Profit and Loss Forecast'!I13,IF(SALESpt="90 days",'Profit and Loss Forecast'!H13,0))))*(1+GSTS))</f>
        <v>0</v>
      </c>
      <c r="L13" s="105">
        <f>IF(SALESpt="",('Profit and Loss Forecast'!I13*(1+GSTS)*CPd)+('Profit and Loss Forecast'!J13*(1+GSTS)*CPc)+('Profit and Loss Forecast'!K13*(1+GSTS)*CPb)+('Profit and Loss Forecast'!L13*(1+GSTS)*CPa),IF(SALESpt="Current",'Profit and Loss Forecast'!L13,IF(SALESpt="30 days",'Profit and Loss Forecast'!K13,IF(SALESpt="60 days",'Profit and Loss Forecast'!J13,IF(SALESpt="90 days",'Profit and Loss Forecast'!I13,0))))*(1+GSTS))</f>
        <v>0</v>
      </c>
      <c r="M13" s="105">
        <f>IF(SALESpt="",('Profit and Loss Forecast'!J13*(1+GSTS)*CPd)+('Profit and Loss Forecast'!K13*(1+GSTS)*CPc)+('Profit and Loss Forecast'!L13*(1+GSTS)*CPb)+('Profit and Loss Forecast'!M13*(1+GSTS)*CPa),IF(SALESpt="Current",'Profit and Loss Forecast'!M13,IF(SALESpt="30 days",'Profit and Loss Forecast'!L13,IF(SALESpt="60 days",'Profit and Loss Forecast'!K13,IF(SALESpt="90 days",'Profit and Loss Forecast'!J13,0))))*(1+GSTS))</f>
        <v>0</v>
      </c>
      <c r="N13" s="105">
        <f>IF(SALESpt="",('Profit and Loss Forecast'!K13*(1+GSTS)*CPd)+('Profit and Loss Forecast'!L13*(1+GSTS)*CPc)+('Profit and Loss Forecast'!M13*(1+GSTS)*CPb)+('Profit and Loss Forecast'!N13*(1+GSTS)*CPa),IF(SALESpt="Current",'Profit and Loss Forecast'!N13,IF(SALESpt="30 days",'Profit and Loss Forecast'!M13,IF(SALESpt="60 days",'Profit and Loss Forecast'!L13,IF(SALESpt="90 days",'Profit and Loss Forecast'!K13,0))))*(1+GSTS))</f>
        <v>0</v>
      </c>
      <c r="O13" s="105">
        <f>IF(SALESpt="",('Profit and Loss Forecast'!L13*(1+GSTS)*CPd)+('Profit and Loss Forecast'!M13*(1+GSTS)*CPc)+('Profit and Loss Forecast'!N13*(1+GSTS)*CPb)+('Profit and Loss Forecast'!O13*(1+GSTS)*CPa),IF(SALESpt="Current",'Profit and Loss Forecast'!O13,IF(SALESpt="30 days",'Profit and Loss Forecast'!N13,IF(SALESpt="60 days",'Profit and Loss Forecast'!M13,IF(SALESpt="90 days",'Profit and Loss Forecast'!L13,0))))*(1+GSTS))</f>
        <v>0</v>
      </c>
      <c r="P13" s="105">
        <f>IF(SALESpt="",('Profit and Loss Forecast'!M13*(1+GSTS)*CPd)+('Profit and Loss Forecast'!N13*(1+GSTS)*CPc)+('Profit and Loss Forecast'!O13*(1+GSTS)*CPb)+('Profit and Loss Forecast'!P13*(1+GSTS)*CPa),IF(SALESpt="Current",'Profit and Loss Forecast'!P13,IF(SALESpt="30 days",'Profit and Loss Forecast'!O13,IF(SALESpt="60 days",'Profit and Loss Forecast'!N13,IF(SALESpt="90 days",'Profit and Loss Forecast'!M13,0))))*(1+GSTS))</f>
        <v>0</v>
      </c>
      <c r="Q13" s="105">
        <f t="shared" si="2"/>
        <v>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ht="13.5" customHeight="1" outlineLevel="1">
      <c r="A14" s="32"/>
      <c r="B14" s="32"/>
      <c r="C14" s="34" t="str">
        <f>'Profit and Loss Forecast'!B14</f>
        <v>-</v>
      </c>
      <c r="D14" s="34"/>
      <c r="E14" s="105">
        <f>IF(SALESpt="",'Profit and Loss Forecast'!E14*(1+GSTS)*CPa,IF(SALESpt="Current",'Profit and Loss Forecast'!E14)*(1+GSTS))</f>
        <v>0</v>
      </c>
      <c r="F14" s="105">
        <f>IF(SALESpt="",('Profit and Loss Forecast'!E14*(1+GSTS)*CPb)+('Profit and Loss Forecast'!F14*(1+GSTS)*CPa),IF(SALESpt="Current",'Profit and Loss Forecast'!F14,IF(SALESpt="30 days",'Profit and Loss Forecast'!E14,0))*(1+GSTS))</f>
        <v>0</v>
      </c>
      <c r="G14" s="105">
        <f>IF(SALESpt="",('Profit and Loss Forecast'!E14*(1+GSTS)*CPc)+('Profit and Loss Forecast'!F14*(1+GSTS)*CPb)+('Profit and Loss Forecast'!G14*(1+GSTS)*CPa),IF(SALESpt="Current",'Profit and Loss Forecast'!G14,IF(SALESpt="30 days",'Profit and Loss Forecast'!F14,IF(SALESpt="60 days",'Profit and Loss Forecast'!E14,0)))*(1+GSTS))</f>
        <v>0</v>
      </c>
      <c r="H14" s="105">
        <f>IF(SALESpt="",('Profit and Loss Forecast'!E14*(1+GSTS)*CPd)+('Profit and Loss Forecast'!F14*(1+GSTS)*CPc)+('Profit and Loss Forecast'!G14*(1+GSTS)*CPb)+('Profit and Loss Forecast'!H14*(1+GSTS)*CPa),IF(SALESpt="Current",'Profit and Loss Forecast'!H14,IF(SALESpt="30 days",'Profit and Loss Forecast'!G14,IF(SALESpt="60 days",'Profit and Loss Forecast'!F14,IF(SALESpt="90 days",'Profit and Loss Forecast'!E14,0))))*(1+GSTS))</f>
        <v>0</v>
      </c>
      <c r="I14" s="105">
        <f>IF(SALESpt="",('Profit and Loss Forecast'!F14*(1+GSTS)*CPd)+('Profit and Loss Forecast'!G14*(1+GSTS)*CPc)+('Profit and Loss Forecast'!H14*(1+GSTS)*CPb)+('Profit and Loss Forecast'!I14*(1+GSTS)*CPa),IF(SALESpt="Current",'Profit and Loss Forecast'!I14,IF(SALESpt="30 days",'Profit and Loss Forecast'!H14,IF(SALESpt="60 days",'Profit and Loss Forecast'!G14,IF(SALESpt="90 days",'Profit and Loss Forecast'!F14,0))))*(1+GSTS))</f>
        <v>0</v>
      </c>
      <c r="J14" s="105">
        <f>IF(SALESpt="",('Profit and Loss Forecast'!G14*(1+GSTS)*CPd)+('Profit and Loss Forecast'!H14*(1+GSTS)*CPc)+('Profit and Loss Forecast'!I14*(1+GSTS)*CPb)+('Profit and Loss Forecast'!J14*(1+GSTS)*CPa),IF(SALESpt="Current",'Profit and Loss Forecast'!J14,IF(SALESpt="30 days",'Profit and Loss Forecast'!I14,IF(SALESpt="60 days",'Profit and Loss Forecast'!H14,IF(SALESpt="90 days",'Profit and Loss Forecast'!G14,0))))*(1+GSTS))</f>
        <v>0</v>
      </c>
      <c r="K14" s="105">
        <f>IF(SALESpt="",('Profit and Loss Forecast'!H14*(1+GSTS)*CPd)+('Profit and Loss Forecast'!I14*(1+GSTS)*CPc)+('Profit and Loss Forecast'!J14*(1+GSTS)*CPb)+('Profit and Loss Forecast'!K14*(1+GSTS)*CPa),IF(SALESpt="Current",'Profit and Loss Forecast'!K14,IF(SALESpt="30 days",'Profit and Loss Forecast'!J14,IF(SALESpt="60 days",'Profit and Loss Forecast'!I14,IF(SALESpt="90 days",'Profit and Loss Forecast'!H14,0))))*(1+GSTS))</f>
        <v>0</v>
      </c>
      <c r="L14" s="105">
        <f>IF(SALESpt="",('Profit and Loss Forecast'!I14*(1+GSTS)*CPd)+('Profit and Loss Forecast'!J14*(1+GSTS)*CPc)+('Profit and Loss Forecast'!K14*(1+GSTS)*CPb)+('Profit and Loss Forecast'!L14*(1+GSTS)*CPa),IF(SALESpt="Current",'Profit and Loss Forecast'!L14,IF(SALESpt="30 days",'Profit and Loss Forecast'!K14,IF(SALESpt="60 days",'Profit and Loss Forecast'!J14,IF(SALESpt="90 days",'Profit and Loss Forecast'!I14,0))))*(1+GSTS))</f>
        <v>0</v>
      </c>
      <c r="M14" s="105">
        <f>IF(SALESpt="",('Profit and Loss Forecast'!J14*(1+GSTS)*CPd)+('Profit and Loss Forecast'!K14*(1+GSTS)*CPc)+('Profit and Loss Forecast'!L14*(1+GSTS)*CPb)+('Profit and Loss Forecast'!M14*(1+GSTS)*CPa),IF(SALESpt="Current",'Profit and Loss Forecast'!M14,IF(SALESpt="30 days",'Profit and Loss Forecast'!L14,IF(SALESpt="60 days",'Profit and Loss Forecast'!K14,IF(SALESpt="90 days",'Profit and Loss Forecast'!J14,0))))*(1+GSTS))</f>
        <v>0</v>
      </c>
      <c r="N14" s="105">
        <f>IF(SALESpt="",('Profit and Loss Forecast'!K14*(1+GSTS)*CPd)+('Profit and Loss Forecast'!L14*(1+GSTS)*CPc)+('Profit and Loss Forecast'!M14*(1+GSTS)*CPb)+('Profit and Loss Forecast'!N14*(1+GSTS)*CPa),IF(SALESpt="Current",'Profit and Loss Forecast'!N14,IF(SALESpt="30 days",'Profit and Loss Forecast'!M14,IF(SALESpt="60 days",'Profit and Loss Forecast'!L14,IF(SALESpt="90 days",'Profit and Loss Forecast'!K14,0))))*(1+GSTS))</f>
        <v>0</v>
      </c>
      <c r="O14" s="105">
        <f>IF(SALESpt="",('Profit and Loss Forecast'!L14*(1+GSTS)*CPd)+('Profit and Loss Forecast'!M14*(1+GSTS)*CPc)+('Profit and Loss Forecast'!N14*(1+GSTS)*CPb)+('Profit and Loss Forecast'!O14*(1+GSTS)*CPa),IF(SALESpt="Current",'Profit and Loss Forecast'!O14,IF(SALESpt="30 days",'Profit and Loss Forecast'!N14,IF(SALESpt="60 days",'Profit and Loss Forecast'!M14,IF(SALESpt="90 days",'Profit and Loss Forecast'!L14,0))))*(1+GSTS))</f>
        <v>0</v>
      </c>
      <c r="P14" s="105">
        <f>IF(SALESpt="",('Profit and Loss Forecast'!M14*(1+GSTS)*CPd)+('Profit and Loss Forecast'!N14*(1+GSTS)*CPc)+('Profit and Loss Forecast'!O14*(1+GSTS)*CPb)+('Profit and Loss Forecast'!P14*(1+GSTS)*CPa),IF(SALESpt="Current",'Profit and Loss Forecast'!P14,IF(SALESpt="30 days",'Profit and Loss Forecast'!O14,IF(SALESpt="60 days",'Profit and Loss Forecast'!N14,IF(SALESpt="90 days",'Profit and Loss Forecast'!M14,0))))*(1+GSTS))</f>
        <v>0</v>
      </c>
      <c r="Q14" s="105">
        <f t="shared" si="2"/>
        <v>0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ht="13.5" customHeight="1" outlineLevel="1">
      <c r="A15" s="32"/>
      <c r="B15" s="32"/>
      <c r="C15" s="34" t="str">
        <f>'Profit and Loss Forecast'!B15</f>
        <v>-</v>
      </c>
      <c r="D15" s="34"/>
      <c r="E15" s="105">
        <f>IF(SALESpt="",'Profit and Loss Forecast'!E15*(1+GSTS)*CPa,IF(SALESpt="Current",'Profit and Loss Forecast'!E15)*(1+GSTS))</f>
        <v>0</v>
      </c>
      <c r="F15" s="105">
        <f>IF(SALESpt="",('Profit and Loss Forecast'!E15*(1+GSTS)*CPb)+('Profit and Loss Forecast'!F15*(1+GSTS)*CPa),IF(SALESpt="Current",'Profit and Loss Forecast'!F15,IF(SALESpt="30 days",'Profit and Loss Forecast'!E15,0))*(1+GSTS))</f>
        <v>0</v>
      </c>
      <c r="G15" s="105">
        <f>IF(SALESpt="",('Profit and Loss Forecast'!E15*(1+GSTS)*CPc)+('Profit and Loss Forecast'!F15*(1+GSTS)*CPb)+('Profit and Loss Forecast'!G15*(1+GSTS)*CPa),IF(SALESpt="Current",'Profit and Loss Forecast'!G15,IF(SALESpt="30 days",'Profit and Loss Forecast'!F15,IF(SALESpt="60 days",'Profit and Loss Forecast'!E15,0)))*(1+GSTS))</f>
        <v>0</v>
      </c>
      <c r="H15" s="105">
        <f>IF(SALESpt="",('Profit and Loss Forecast'!E15*(1+GSTS)*CPd)+('Profit and Loss Forecast'!F15*(1+GSTS)*CPc)+('Profit and Loss Forecast'!G15*(1+GSTS)*CPb)+('Profit and Loss Forecast'!H15*(1+GSTS)*CPa),IF(SALESpt="Current",'Profit and Loss Forecast'!H15,IF(SALESpt="30 days",'Profit and Loss Forecast'!G15,IF(SALESpt="60 days",'Profit and Loss Forecast'!F15,IF(SALESpt="90 days",'Profit and Loss Forecast'!E15,0))))*(1+GSTS))</f>
        <v>0</v>
      </c>
      <c r="I15" s="105">
        <f>IF(SALESpt="",('Profit and Loss Forecast'!F15*(1+GSTS)*CPd)+('Profit and Loss Forecast'!G15*(1+GSTS)*CPc)+('Profit and Loss Forecast'!H15*(1+GSTS)*CPb)+('Profit and Loss Forecast'!I15*(1+GSTS)*CPa),IF(SALESpt="Current",'Profit and Loss Forecast'!I15,IF(SALESpt="30 days",'Profit and Loss Forecast'!H15,IF(SALESpt="60 days",'Profit and Loss Forecast'!G15,IF(SALESpt="90 days",'Profit and Loss Forecast'!F15,0))))*(1+GSTS))</f>
        <v>0</v>
      </c>
      <c r="J15" s="105">
        <f>IF(SALESpt="",('Profit and Loss Forecast'!G15*(1+GSTS)*CPd)+('Profit and Loss Forecast'!H15*(1+GSTS)*CPc)+('Profit and Loss Forecast'!I15*(1+GSTS)*CPb)+('Profit and Loss Forecast'!J15*(1+GSTS)*CPa),IF(SALESpt="Current",'Profit and Loss Forecast'!J15,IF(SALESpt="30 days",'Profit and Loss Forecast'!I15,IF(SALESpt="60 days",'Profit and Loss Forecast'!H15,IF(SALESpt="90 days",'Profit and Loss Forecast'!G15,0))))*(1+GSTS))</f>
        <v>0</v>
      </c>
      <c r="K15" s="105">
        <f>IF(SALESpt="",('Profit and Loss Forecast'!H15*(1+GSTS)*CPd)+('Profit and Loss Forecast'!I15*(1+GSTS)*CPc)+('Profit and Loss Forecast'!J15*(1+GSTS)*CPb)+('Profit and Loss Forecast'!K15*(1+GSTS)*CPa),IF(SALESpt="Current",'Profit and Loss Forecast'!K15,IF(SALESpt="30 days",'Profit and Loss Forecast'!J15,IF(SALESpt="60 days",'Profit and Loss Forecast'!I15,IF(SALESpt="90 days",'Profit and Loss Forecast'!H15,0))))*(1+GSTS))</f>
        <v>0</v>
      </c>
      <c r="L15" s="105">
        <f>IF(SALESpt="",('Profit and Loss Forecast'!I15*(1+GSTS)*CPd)+('Profit and Loss Forecast'!J15*(1+GSTS)*CPc)+('Profit and Loss Forecast'!K15*(1+GSTS)*CPb)+('Profit and Loss Forecast'!L15*(1+GSTS)*CPa),IF(SALESpt="Current",'Profit and Loss Forecast'!L15,IF(SALESpt="30 days",'Profit and Loss Forecast'!K15,IF(SALESpt="60 days",'Profit and Loss Forecast'!J15,IF(SALESpt="90 days",'Profit and Loss Forecast'!I15,0))))*(1+GSTS))</f>
        <v>0</v>
      </c>
      <c r="M15" s="105">
        <f>IF(SALESpt="",('Profit and Loss Forecast'!J15*(1+GSTS)*CPd)+('Profit and Loss Forecast'!K15*(1+GSTS)*CPc)+('Profit and Loss Forecast'!L15*(1+GSTS)*CPb)+('Profit and Loss Forecast'!M15*(1+GSTS)*CPa),IF(SALESpt="Current",'Profit and Loss Forecast'!M15,IF(SALESpt="30 days",'Profit and Loss Forecast'!L15,IF(SALESpt="60 days",'Profit and Loss Forecast'!K15,IF(SALESpt="90 days",'Profit and Loss Forecast'!J15,0))))*(1+GSTS))</f>
        <v>0</v>
      </c>
      <c r="N15" s="105">
        <f>IF(SALESpt="",('Profit and Loss Forecast'!K15*(1+GSTS)*CPd)+('Profit and Loss Forecast'!L15*(1+GSTS)*CPc)+('Profit and Loss Forecast'!M15*(1+GSTS)*CPb)+('Profit and Loss Forecast'!N15*(1+GSTS)*CPa),IF(SALESpt="Current",'Profit and Loss Forecast'!N15,IF(SALESpt="30 days",'Profit and Loss Forecast'!M15,IF(SALESpt="60 days",'Profit and Loss Forecast'!L15,IF(SALESpt="90 days",'Profit and Loss Forecast'!K15,0))))*(1+GSTS))</f>
        <v>0</v>
      </c>
      <c r="O15" s="105">
        <f>IF(SALESpt="",('Profit and Loss Forecast'!L15*(1+GSTS)*CPd)+('Profit and Loss Forecast'!M15*(1+GSTS)*CPc)+('Profit and Loss Forecast'!N15*(1+GSTS)*CPb)+('Profit and Loss Forecast'!O15*(1+GSTS)*CPa),IF(SALESpt="Current",'Profit and Loss Forecast'!O15,IF(SALESpt="30 days",'Profit and Loss Forecast'!N15,IF(SALESpt="60 days",'Profit and Loss Forecast'!M15,IF(SALESpt="90 days",'Profit and Loss Forecast'!L15,0))))*(1+GSTS))</f>
        <v>0</v>
      </c>
      <c r="P15" s="105">
        <f>IF(SALESpt="",('Profit and Loss Forecast'!M15*(1+GSTS)*CPd)+('Profit and Loss Forecast'!N15*(1+GSTS)*CPc)+('Profit and Loss Forecast'!O15*(1+GSTS)*CPb)+('Profit and Loss Forecast'!P15*(1+GSTS)*CPa),IF(SALESpt="Current",'Profit and Loss Forecast'!P15,IF(SALESpt="30 days",'Profit and Loss Forecast'!O15,IF(SALESpt="60 days",'Profit and Loss Forecast'!N15,IF(SALESpt="90 days",'Profit and Loss Forecast'!M15,0))))*(1+GSTS))</f>
        <v>0</v>
      </c>
      <c r="Q15" s="105">
        <f t="shared" si="2"/>
        <v>0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ht="13.5" customHeight="1" outlineLevel="1">
      <c r="A16" s="32"/>
      <c r="B16" s="32"/>
      <c r="C16" s="34" t="str">
        <f>'Profit and Loss Forecast'!B16</f>
        <v>-</v>
      </c>
      <c r="D16" s="34"/>
      <c r="E16" s="105">
        <f>IF(SALESpt="",'Profit and Loss Forecast'!E16*(1+GSTS)*CPa,IF(SALESpt="Current",'Profit and Loss Forecast'!E16)*(1+GSTS))</f>
        <v>0</v>
      </c>
      <c r="F16" s="105">
        <f>IF(SALESpt="",('Profit and Loss Forecast'!E16*(1+GSTS)*CPb)+('Profit and Loss Forecast'!F16*(1+GSTS)*CPa),IF(SALESpt="Current",'Profit and Loss Forecast'!F16,IF(SALESpt="30 days",'Profit and Loss Forecast'!E16,0))*(1+GSTS))</f>
        <v>0</v>
      </c>
      <c r="G16" s="105">
        <f>IF(SALESpt="",('Profit and Loss Forecast'!E16*(1+GSTS)*CPc)+('Profit and Loss Forecast'!F16*(1+GSTS)*CPb)+('Profit and Loss Forecast'!G16*(1+GSTS)*CPa),IF(SALESpt="Current",'Profit and Loss Forecast'!G16,IF(SALESpt="30 days",'Profit and Loss Forecast'!F16,IF(SALESpt="60 days",'Profit and Loss Forecast'!E16,0)))*(1+GSTS))</f>
        <v>0</v>
      </c>
      <c r="H16" s="105">
        <f>IF(SALESpt="",('Profit and Loss Forecast'!E16*(1+GSTS)*CPd)+('Profit and Loss Forecast'!F16*(1+GSTS)*CPc)+('Profit and Loss Forecast'!G16*(1+GSTS)*CPb)+('Profit and Loss Forecast'!H16*(1+GSTS)*CPa),IF(SALESpt="Current",'Profit and Loss Forecast'!H16,IF(SALESpt="30 days",'Profit and Loss Forecast'!G16,IF(SALESpt="60 days",'Profit and Loss Forecast'!F16,IF(SALESpt="90 days",'Profit and Loss Forecast'!E16,0))))*(1+GSTS))</f>
        <v>0</v>
      </c>
      <c r="I16" s="105">
        <f>IF(SALESpt="",('Profit and Loss Forecast'!F16*(1+GSTS)*CPd)+('Profit and Loss Forecast'!G16*(1+GSTS)*CPc)+('Profit and Loss Forecast'!H16*(1+GSTS)*CPb)+('Profit and Loss Forecast'!I16*(1+GSTS)*CPa),IF(SALESpt="Current",'Profit and Loss Forecast'!I16,IF(SALESpt="30 days",'Profit and Loss Forecast'!H16,IF(SALESpt="60 days",'Profit and Loss Forecast'!G16,IF(SALESpt="90 days",'Profit and Loss Forecast'!F16,0))))*(1+GSTS))</f>
        <v>0</v>
      </c>
      <c r="J16" s="105">
        <f>IF(SALESpt="",('Profit and Loss Forecast'!G16*(1+GSTS)*CPd)+('Profit and Loss Forecast'!H16*(1+GSTS)*CPc)+('Profit and Loss Forecast'!I16*(1+GSTS)*CPb)+('Profit and Loss Forecast'!J16*(1+GSTS)*CPa),IF(SALESpt="Current",'Profit and Loss Forecast'!J16,IF(SALESpt="30 days",'Profit and Loss Forecast'!I16,IF(SALESpt="60 days",'Profit and Loss Forecast'!H16,IF(SALESpt="90 days",'Profit and Loss Forecast'!G16,0))))*(1+GSTS))</f>
        <v>0</v>
      </c>
      <c r="K16" s="105">
        <f>IF(SALESpt="",('Profit and Loss Forecast'!H16*(1+GSTS)*CPd)+('Profit and Loss Forecast'!I16*(1+GSTS)*CPc)+('Profit and Loss Forecast'!J16*(1+GSTS)*CPb)+('Profit and Loss Forecast'!K16*(1+GSTS)*CPa),IF(SALESpt="Current",'Profit and Loss Forecast'!K16,IF(SALESpt="30 days",'Profit and Loss Forecast'!J16,IF(SALESpt="60 days",'Profit and Loss Forecast'!I16,IF(SALESpt="90 days",'Profit and Loss Forecast'!H16,0))))*(1+GSTS))</f>
        <v>0</v>
      </c>
      <c r="L16" s="105">
        <f>IF(SALESpt="",('Profit and Loss Forecast'!I16*(1+GSTS)*CPd)+('Profit and Loss Forecast'!J16*(1+GSTS)*CPc)+('Profit and Loss Forecast'!K16*(1+GSTS)*CPb)+('Profit and Loss Forecast'!L16*(1+GSTS)*CPa),IF(SALESpt="Current",'Profit and Loss Forecast'!L16,IF(SALESpt="30 days",'Profit and Loss Forecast'!K16,IF(SALESpt="60 days",'Profit and Loss Forecast'!J16,IF(SALESpt="90 days",'Profit and Loss Forecast'!I16,0))))*(1+GSTS))</f>
        <v>0</v>
      </c>
      <c r="M16" s="105">
        <f>IF(SALESpt="",('Profit and Loss Forecast'!J16*(1+GSTS)*CPd)+('Profit and Loss Forecast'!K16*(1+GSTS)*CPc)+('Profit and Loss Forecast'!L16*(1+GSTS)*CPb)+('Profit and Loss Forecast'!M16*(1+GSTS)*CPa),IF(SALESpt="Current",'Profit and Loss Forecast'!M16,IF(SALESpt="30 days",'Profit and Loss Forecast'!L16,IF(SALESpt="60 days",'Profit and Loss Forecast'!K16,IF(SALESpt="90 days",'Profit and Loss Forecast'!J16,0))))*(1+GSTS))</f>
        <v>0</v>
      </c>
      <c r="N16" s="105">
        <f>IF(SALESpt="",('Profit and Loss Forecast'!K16*(1+GSTS)*CPd)+('Profit and Loss Forecast'!L16*(1+GSTS)*CPc)+('Profit and Loss Forecast'!M16*(1+GSTS)*CPb)+('Profit and Loss Forecast'!N16*(1+GSTS)*CPa),IF(SALESpt="Current",'Profit and Loss Forecast'!N16,IF(SALESpt="30 days",'Profit and Loss Forecast'!M16,IF(SALESpt="60 days",'Profit and Loss Forecast'!L16,IF(SALESpt="90 days",'Profit and Loss Forecast'!K16,0))))*(1+GSTS))</f>
        <v>0</v>
      </c>
      <c r="O16" s="105">
        <f>IF(SALESpt="",('Profit and Loss Forecast'!L16*(1+GSTS)*CPd)+('Profit and Loss Forecast'!M16*(1+GSTS)*CPc)+('Profit and Loss Forecast'!N16*(1+GSTS)*CPb)+('Profit and Loss Forecast'!O16*(1+GSTS)*CPa),IF(SALESpt="Current",'Profit and Loss Forecast'!O16,IF(SALESpt="30 days",'Profit and Loss Forecast'!N16,IF(SALESpt="60 days",'Profit and Loss Forecast'!M16,IF(SALESpt="90 days",'Profit and Loss Forecast'!L16,0))))*(1+GSTS))</f>
        <v>0</v>
      </c>
      <c r="P16" s="105">
        <f>IF(SALESpt="",('Profit and Loss Forecast'!M16*(1+GSTS)*CPd)+('Profit and Loss Forecast'!N16*(1+GSTS)*CPc)+('Profit and Loss Forecast'!O16*(1+GSTS)*CPb)+('Profit and Loss Forecast'!P16*(1+GSTS)*CPa),IF(SALESpt="Current",'Profit and Loss Forecast'!P16,IF(SALESpt="30 days",'Profit and Loss Forecast'!O16,IF(SALESpt="60 days",'Profit and Loss Forecast'!N16,IF(SALESpt="90 days",'Profit and Loss Forecast'!M16,0))))*(1+GSTS))</f>
        <v>0</v>
      </c>
      <c r="Q16" s="105">
        <f t="shared" si="2"/>
        <v>0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ht="13.5" customHeight="1" outlineLevel="1">
      <c r="A17" s="32"/>
      <c r="B17" s="32"/>
      <c r="C17" s="34" t="str">
        <f>'Profit and Loss Forecast'!B17</f>
        <v>-</v>
      </c>
      <c r="D17" s="34"/>
      <c r="E17" s="105">
        <f>IF(SALESpt="",'Profit and Loss Forecast'!E17*(1+GSTS)*CPa,IF(SALESpt="Current",'Profit and Loss Forecast'!E17)*(1+GSTS))</f>
        <v>0</v>
      </c>
      <c r="F17" s="105">
        <f>IF(SALESpt="",('Profit and Loss Forecast'!E17*(1+GSTS)*CPb)+('Profit and Loss Forecast'!F17*(1+GSTS)*CPa),IF(SALESpt="Current",'Profit and Loss Forecast'!F17,IF(SALESpt="30 days",'Profit and Loss Forecast'!E17,0))*(1+GSTS))</f>
        <v>0</v>
      </c>
      <c r="G17" s="105">
        <f>IF(SALESpt="",('Profit and Loss Forecast'!E17*(1+GSTS)*CPc)+('Profit and Loss Forecast'!F17*(1+GSTS)*CPb)+('Profit and Loss Forecast'!G17*(1+GSTS)*CPa),IF(SALESpt="Current",'Profit and Loss Forecast'!G17,IF(SALESpt="30 days",'Profit and Loss Forecast'!F17,IF(SALESpt="60 days",'Profit and Loss Forecast'!E17,0)))*(1+GSTS))</f>
        <v>0</v>
      </c>
      <c r="H17" s="105">
        <f>IF(SALESpt="",('Profit and Loss Forecast'!E17*(1+GSTS)*CPd)+('Profit and Loss Forecast'!F17*(1+GSTS)*CPc)+('Profit and Loss Forecast'!G17*(1+GSTS)*CPb)+('Profit and Loss Forecast'!H17*(1+GSTS)*CPa),IF(SALESpt="Current",'Profit and Loss Forecast'!H17,IF(SALESpt="30 days",'Profit and Loss Forecast'!G17,IF(SALESpt="60 days",'Profit and Loss Forecast'!F17,IF(SALESpt="90 days",'Profit and Loss Forecast'!E17,0))))*(1+GSTS))</f>
        <v>0</v>
      </c>
      <c r="I17" s="105">
        <f>IF(SALESpt="",('Profit and Loss Forecast'!F17*(1+GSTS)*CPd)+('Profit and Loss Forecast'!G17*(1+GSTS)*CPc)+('Profit and Loss Forecast'!H17*(1+GSTS)*CPb)+('Profit and Loss Forecast'!I17*(1+GSTS)*CPa),IF(SALESpt="Current",'Profit and Loss Forecast'!I17,IF(SALESpt="30 days",'Profit and Loss Forecast'!H17,IF(SALESpt="60 days",'Profit and Loss Forecast'!G17,IF(SALESpt="90 days",'Profit and Loss Forecast'!F17,0))))*(1+GSTS))</f>
        <v>0</v>
      </c>
      <c r="J17" s="105">
        <f>IF(SALESpt="",('Profit and Loss Forecast'!G17*(1+GSTS)*CPd)+('Profit and Loss Forecast'!H17*(1+GSTS)*CPc)+('Profit and Loss Forecast'!I17*(1+GSTS)*CPb)+('Profit and Loss Forecast'!J17*(1+GSTS)*CPa),IF(SALESpt="Current",'Profit and Loss Forecast'!J17,IF(SALESpt="30 days",'Profit and Loss Forecast'!I17,IF(SALESpt="60 days",'Profit and Loss Forecast'!H17,IF(SALESpt="90 days",'Profit and Loss Forecast'!G17,0))))*(1+GSTS))</f>
        <v>0</v>
      </c>
      <c r="K17" s="105">
        <f>IF(SALESpt="",('Profit and Loss Forecast'!H17*(1+GSTS)*CPd)+('Profit and Loss Forecast'!I17*(1+GSTS)*CPc)+('Profit and Loss Forecast'!J17*(1+GSTS)*CPb)+('Profit and Loss Forecast'!K17*(1+GSTS)*CPa),IF(SALESpt="Current",'Profit and Loss Forecast'!K17,IF(SALESpt="30 days",'Profit and Loss Forecast'!J17,IF(SALESpt="60 days",'Profit and Loss Forecast'!I17,IF(SALESpt="90 days",'Profit and Loss Forecast'!H17,0))))*(1+GSTS))</f>
        <v>0</v>
      </c>
      <c r="L17" s="105">
        <f>IF(SALESpt="",('Profit and Loss Forecast'!I17*(1+GSTS)*CPd)+('Profit and Loss Forecast'!J17*(1+GSTS)*CPc)+('Profit and Loss Forecast'!K17*(1+GSTS)*CPb)+('Profit and Loss Forecast'!L17*(1+GSTS)*CPa),IF(SALESpt="Current",'Profit and Loss Forecast'!L17,IF(SALESpt="30 days",'Profit and Loss Forecast'!K17,IF(SALESpt="60 days",'Profit and Loss Forecast'!J17,IF(SALESpt="90 days",'Profit and Loss Forecast'!I17,0))))*(1+GSTS))</f>
        <v>0</v>
      </c>
      <c r="M17" s="105">
        <f>IF(SALESpt="",('Profit and Loss Forecast'!J17*(1+GSTS)*CPd)+('Profit and Loss Forecast'!K17*(1+GSTS)*CPc)+('Profit and Loss Forecast'!L17*(1+GSTS)*CPb)+('Profit and Loss Forecast'!M17*(1+GSTS)*CPa),IF(SALESpt="Current",'Profit and Loss Forecast'!M17,IF(SALESpt="30 days",'Profit and Loss Forecast'!L17,IF(SALESpt="60 days",'Profit and Loss Forecast'!K17,IF(SALESpt="90 days",'Profit and Loss Forecast'!J17,0))))*(1+GSTS))</f>
        <v>0</v>
      </c>
      <c r="N17" s="105">
        <f>IF(SALESpt="",('Profit and Loss Forecast'!K17*(1+GSTS)*CPd)+('Profit and Loss Forecast'!L17*(1+GSTS)*CPc)+('Profit and Loss Forecast'!M17*(1+GSTS)*CPb)+('Profit and Loss Forecast'!N17*(1+GSTS)*CPa),IF(SALESpt="Current",'Profit and Loss Forecast'!N17,IF(SALESpt="30 days",'Profit and Loss Forecast'!M17,IF(SALESpt="60 days",'Profit and Loss Forecast'!L17,IF(SALESpt="90 days",'Profit and Loss Forecast'!K17,0))))*(1+GSTS))</f>
        <v>0</v>
      </c>
      <c r="O17" s="105">
        <f>IF(SALESpt="",('Profit and Loss Forecast'!L17*(1+GSTS)*CPd)+('Profit and Loss Forecast'!M17*(1+GSTS)*CPc)+('Profit and Loss Forecast'!N17*(1+GSTS)*CPb)+('Profit and Loss Forecast'!O17*(1+GSTS)*CPa),IF(SALESpt="Current",'Profit and Loss Forecast'!O17,IF(SALESpt="30 days",'Profit and Loss Forecast'!N17,IF(SALESpt="60 days",'Profit and Loss Forecast'!M17,IF(SALESpt="90 days",'Profit and Loss Forecast'!L17,0))))*(1+GSTS))</f>
        <v>0</v>
      </c>
      <c r="P17" s="105">
        <f>IF(SALESpt="",('Profit and Loss Forecast'!M17*(1+GSTS)*CPd)+('Profit and Loss Forecast'!N17*(1+GSTS)*CPc)+('Profit and Loss Forecast'!O17*(1+GSTS)*CPb)+('Profit and Loss Forecast'!P17*(1+GSTS)*CPa),IF(SALESpt="Current",'Profit and Loss Forecast'!P17,IF(SALESpt="30 days",'Profit and Loss Forecast'!O17,IF(SALESpt="60 days",'Profit and Loss Forecast'!N17,IF(SALESpt="90 days",'Profit and Loss Forecast'!M17,0))))*(1+GSTS))</f>
        <v>0</v>
      </c>
      <c r="Q17" s="105">
        <f t="shared" si="2"/>
        <v>0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ht="13.5" customHeight="1" outlineLevel="1">
      <c r="A18" s="32"/>
      <c r="B18" s="32"/>
      <c r="C18" s="34" t="str">
        <f>'Profit and Loss Forecast'!B18</f>
        <v>-</v>
      </c>
      <c r="D18" s="34"/>
      <c r="E18" s="105">
        <f>IF(SALESpt="",'Profit and Loss Forecast'!E18*(1+GSTS)*CPa,IF(SALESpt="Current",'Profit and Loss Forecast'!E18)*(1+GSTS))</f>
        <v>0</v>
      </c>
      <c r="F18" s="105">
        <f>IF(SALESpt="",('Profit and Loss Forecast'!E18*(1+GSTS)*CPb)+('Profit and Loss Forecast'!F18*(1+GSTS)*CPa),IF(SALESpt="Current",'Profit and Loss Forecast'!F18,IF(SALESpt="30 days",'Profit and Loss Forecast'!E18,0))*(1+GSTS))</f>
        <v>0</v>
      </c>
      <c r="G18" s="105">
        <f>IF(SALESpt="",('Profit and Loss Forecast'!E18*(1+GSTS)*CPc)+('Profit and Loss Forecast'!F18*(1+GSTS)*CPb)+('Profit and Loss Forecast'!G18*(1+GSTS)*CPa),IF(SALESpt="Current",'Profit and Loss Forecast'!G18,IF(SALESpt="30 days",'Profit and Loss Forecast'!F18,IF(SALESpt="60 days",'Profit and Loss Forecast'!E18,0)))*(1+GSTS))</f>
        <v>0</v>
      </c>
      <c r="H18" s="105">
        <f>IF(SALESpt="",('Profit and Loss Forecast'!E18*(1+GSTS)*CPd)+('Profit and Loss Forecast'!F18*(1+GSTS)*CPc)+('Profit and Loss Forecast'!G18*(1+GSTS)*CPb)+('Profit and Loss Forecast'!H18*(1+GSTS)*CPa),IF(SALESpt="Current",'Profit and Loss Forecast'!H18,IF(SALESpt="30 days",'Profit and Loss Forecast'!G18,IF(SALESpt="60 days",'Profit and Loss Forecast'!F18,IF(SALESpt="90 days",'Profit and Loss Forecast'!E18,0))))*(1+GSTS))</f>
        <v>0</v>
      </c>
      <c r="I18" s="105">
        <f>IF(SALESpt="",('Profit and Loss Forecast'!F18*(1+GSTS)*CPd)+('Profit and Loss Forecast'!G18*(1+GSTS)*CPc)+('Profit and Loss Forecast'!H18*(1+GSTS)*CPb)+('Profit and Loss Forecast'!I18*(1+GSTS)*CPa),IF(SALESpt="Current",'Profit and Loss Forecast'!I18,IF(SALESpt="30 days",'Profit and Loss Forecast'!H18,IF(SALESpt="60 days",'Profit and Loss Forecast'!G18,IF(SALESpt="90 days",'Profit and Loss Forecast'!F18,0))))*(1+GSTS))</f>
        <v>0</v>
      </c>
      <c r="J18" s="105">
        <f>IF(SALESpt="",('Profit and Loss Forecast'!G18*(1+GSTS)*CPd)+('Profit and Loss Forecast'!H18*(1+GSTS)*CPc)+('Profit and Loss Forecast'!I18*(1+GSTS)*CPb)+('Profit and Loss Forecast'!J18*(1+GSTS)*CPa),IF(SALESpt="Current",'Profit and Loss Forecast'!J18,IF(SALESpt="30 days",'Profit and Loss Forecast'!I18,IF(SALESpt="60 days",'Profit and Loss Forecast'!H18,IF(SALESpt="90 days",'Profit and Loss Forecast'!G18,0))))*(1+GSTS))</f>
        <v>0</v>
      </c>
      <c r="K18" s="105">
        <f>IF(SALESpt="",('Profit and Loss Forecast'!H18*(1+GSTS)*CPd)+('Profit and Loss Forecast'!I18*(1+GSTS)*CPc)+('Profit and Loss Forecast'!J18*(1+GSTS)*CPb)+('Profit and Loss Forecast'!K18*(1+GSTS)*CPa),IF(SALESpt="Current",'Profit and Loss Forecast'!K18,IF(SALESpt="30 days",'Profit and Loss Forecast'!J18,IF(SALESpt="60 days",'Profit and Loss Forecast'!I18,IF(SALESpt="90 days",'Profit and Loss Forecast'!H18,0))))*(1+GSTS))</f>
        <v>0</v>
      </c>
      <c r="L18" s="105">
        <f>IF(SALESpt="",('Profit and Loss Forecast'!I18*(1+GSTS)*CPd)+('Profit and Loss Forecast'!J18*(1+GSTS)*CPc)+('Profit and Loss Forecast'!K18*(1+GSTS)*CPb)+('Profit and Loss Forecast'!L18*(1+GSTS)*CPa),IF(SALESpt="Current",'Profit and Loss Forecast'!L18,IF(SALESpt="30 days",'Profit and Loss Forecast'!K18,IF(SALESpt="60 days",'Profit and Loss Forecast'!J18,IF(SALESpt="90 days",'Profit and Loss Forecast'!I18,0))))*(1+GSTS))</f>
        <v>0</v>
      </c>
      <c r="M18" s="105">
        <f>IF(SALESpt="",('Profit and Loss Forecast'!J18*(1+GSTS)*CPd)+('Profit and Loss Forecast'!K18*(1+GSTS)*CPc)+('Profit and Loss Forecast'!L18*(1+GSTS)*CPb)+('Profit and Loss Forecast'!M18*(1+GSTS)*CPa),IF(SALESpt="Current",'Profit and Loss Forecast'!M18,IF(SALESpt="30 days",'Profit and Loss Forecast'!L18,IF(SALESpt="60 days",'Profit and Loss Forecast'!K18,IF(SALESpt="90 days",'Profit and Loss Forecast'!J18,0))))*(1+GSTS))</f>
        <v>0</v>
      </c>
      <c r="N18" s="105">
        <f>IF(SALESpt="",('Profit and Loss Forecast'!K18*(1+GSTS)*CPd)+('Profit and Loss Forecast'!L18*(1+GSTS)*CPc)+('Profit and Loss Forecast'!M18*(1+GSTS)*CPb)+('Profit and Loss Forecast'!N18*(1+GSTS)*CPa),IF(SALESpt="Current",'Profit and Loss Forecast'!N18,IF(SALESpt="30 days",'Profit and Loss Forecast'!M18,IF(SALESpt="60 days",'Profit and Loss Forecast'!L18,IF(SALESpt="90 days",'Profit and Loss Forecast'!K18,0))))*(1+GSTS))</f>
        <v>0</v>
      </c>
      <c r="O18" s="105">
        <f>IF(SALESpt="",('Profit and Loss Forecast'!L18*(1+GSTS)*CPd)+('Profit and Loss Forecast'!M18*(1+GSTS)*CPc)+('Profit and Loss Forecast'!N18*(1+GSTS)*CPb)+('Profit and Loss Forecast'!O18*(1+GSTS)*CPa),IF(SALESpt="Current",'Profit and Loss Forecast'!O18,IF(SALESpt="30 days",'Profit and Loss Forecast'!N18,IF(SALESpt="60 days",'Profit and Loss Forecast'!M18,IF(SALESpt="90 days",'Profit and Loss Forecast'!L18,0))))*(1+GSTS))</f>
        <v>0</v>
      </c>
      <c r="P18" s="105">
        <f>IF(SALESpt="",('Profit and Loss Forecast'!M18*(1+GSTS)*CPd)+('Profit and Loss Forecast'!N18*(1+GSTS)*CPc)+('Profit and Loss Forecast'!O18*(1+GSTS)*CPb)+('Profit and Loss Forecast'!P18*(1+GSTS)*CPa),IF(SALESpt="Current",'Profit and Loss Forecast'!P18,IF(SALESpt="30 days",'Profit and Loss Forecast'!O18,IF(SALESpt="60 days",'Profit and Loss Forecast'!N18,IF(SALESpt="90 days",'Profit and Loss Forecast'!M18,0))))*(1+GSTS))</f>
        <v>0</v>
      </c>
      <c r="Q18" s="105">
        <f t="shared" si="2"/>
        <v>0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ht="13.5" customHeight="1" outlineLevel="1">
      <c r="A19" s="32"/>
      <c r="B19" s="32"/>
      <c r="C19" s="34" t="str">
        <f>'Profit and Loss Forecast'!B19</f>
        <v>-</v>
      </c>
      <c r="D19" s="34"/>
      <c r="E19" s="105">
        <f>IF(SALESpt="",'Profit and Loss Forecast'!E19*(1+GSTS)*CPa,IF(SALESpt="Current",'Profit and Loss Forecast'!E19)*(1+GSTS))</f>
        <v>0</v>
      </c>
      <c r="F19" s="105">
        <f>IF(SALESpt="",('Profit and Loss Forecast'!E19*(1+GSTS)*CPb)+('Profit and Loss Forecast'!F19*(1+GSTS)*CPa),IF(SALESpt="Current",'Profit and Loss Forecast'!F19,IF(SALESpt="30 days",'Profit and Loss Forecast'!E19,0))*(1+GSTS))</f>
        <v>0</v>
      </c>
      <c r="G19" s="105">
        <f>IF(SALESpt="",('Profit and Loss Forecast'!E19*(1+GSTS)*CPc)+('Profit and Loss Forecast'!F19*(1+GSTS)*CPb)+('Profit and Loss Forecast'!G19*(1+GSTS)*CPa),IF(SALESpt="Current",'Profit and Loss Forecast'!G19,IF(SALESpt="30 days",'Profit and Loss Forecast'!F19,IF(SALESpt="60 days",'Profit and Loss Forecast'!E19,0)))*(1+GSTS))</f>
        <v>0</v>
      </c>
      <c r="H19" s="105">
        <f>IF(SALESpt="",('Profit and Loss Forecast'!E19*(1+GSTS)*CPd)+('Profit and Loss Forecast'!F19*(1+GSTS)*CPc)+('Profit and Loss Forecast'!G19*(1+GSTS)*CPb)+('Profit and Loss Forecast'!H19*(1+GSTS)*CPa),IF(SALESpt="Current",'Profit and Loss Forecast'!H19,IF(SALESpt="30 days",'Profit and Loss Forecast'!G19,IF(SALESpt="60 days",'Profit and Loss Forecast'!F19,IF(SALESpt="90 days",'Profit and Loss Forecast'!E19,0))))*(1+GSTS))</f>
        <v>0</v>
      </c>
      <c r="I19" s="105">
        <f>IF(SALESpt="",('Profit and Loss Forecast'!F19*(1+GSTS)*CPd)+('Profit and Loss Forecast'!G19*(1+GSTS)*CPc)+('Profit and Loss Forecast'!H19*(1+GSTS)*CPb)+('Profit and Loss Forecast'!I19*(1+GSTS)*CPa),IF(SALESpt="Current",'Profit and Loss Forecast'!I19,IF(SALESpt="30 days",'Profit and Loss Forecast'!H19,IF(SALESpt="60 days",'Profit and Loss Forecast'!G19,IF(SALESpt="90 days",'Profit and Loss Forecast'!F19,0))))*(1+GSTS))</f>
        <v>0</v>
      </c>
      <c r="J19" s="105">
        <f>IF(SALESpt="",('Profit and Loss Forecast'!G19*(1+GSTS)*CPd)+('Profit and Loss Forecast'!H19*(1+GSTS)*CPc)+('Profit and Loss Forecast'!I19*(1+GSTS)*CPb)+('Profit and Loss Forecast'!J19*(1+GSTS)*CPa),IF(SALESpt="Current",'Profit and Loss Forecast'!J19,IF(SALESpt="30 days",'Profit and Loss Forecast'!I19,IF(SALESpt="60 days",'Profit and Loss Forecast'!H19,IF(SALESpt="90 days",'Profit and Loss Forecast'!G19,0))))*(1+GSTS))</f>
        <v>0</v>
      </c>
      <c r="K19" s="105">
        <f>IF(SALESpt="",('Profit and Loss Forecast'!H19*(1+GSTS)*CPd)+('Profit and Loss Forecast'!I19*(1+GSTS)*CPc)+('Profit and Loss Forecast'!J19*(1+GSTS)*CPb)+('Profit and Loss Forecast'!K19*(1+GSTS)*CPa),IF(SALESpt="Current",'Profit and Loss Forecast'!K19,IF(SALESpt="30 days",'Profit and Loss Forecast'!J19,IF(SALESpt="60 days",'Profit and Loss Forecast'!I19,IF(SALESpt="90 days",'Profit and Loss Forecast'!H19,0))))*(1+GSTS))</f>
        <v>0</v>
      </c>
      <c r="L19" s="105">
        <f>IF(SALESpt="",('Profit and Loss Forecast'!I19*(1+GSTS)*CPd)+('Profit and Loss Forecast'!J19*(1+GSTS)*CPc)+('Profit and Loss Forecast'!K19*(1+GSTS)*CPb)+('Profit and Loss Forecast'!L19*(1+GSTS)*CPa),IF(SALESpt="Current",'Profit and Loss Forecast'!L19,IF(SALESpt="30 days",'Profit and Loss Forecast'!K19,IF(SALESpt="60 days",'Profit and Loss Forecast'!J19,IF(SALESpt="90 days",'Profit and Loss Forecast'!I19,0))))*(1+GSTS))</f>
        <v>0</v>
      </c>
      <c r="M19" s="105">
        <f>IF(SALESpt="",('Profit and Loss Forecast'!J19*(1+GSTS)*CPd)+('Profit and Loss Forecast'!K19*(1+GSTS)*CPc)+('Profit and Loss Forecast'!L19*(1+GSTS)*CPb)+('Profit and Loss Forecast'!M19*(1+GSTS)*CPa),IF(SALESpt="Current",'Profit and Loss Forecast'!M19,IF(SALESpt="30 days",'Profit and Loss Forecast'!L19,IF(SALESpt="60 days",'Profit and Loss Forecast'!K19,IF(SALESpt="90 days",'Profit and Loss Forecast'!J19,0))))*(1+GSTS))</f>
        <v>0</v>
      </c>
      <c r="N19" s="105">
        <f>IF(SALESpt="",('Profit and Loss Forecast'!K19*(1+GSTS)*CPd)+('Profit and Loss Forecast'!L19*(1+GSTS)*CPc)+('Profit and Loss Forecast'!M19*(1+GSTS)*CPb)+('Profit and Loss Forecast'!N19*(1+GSTS)*CPa),IF(SALESpt="Current",'Profit and Loss Forecast'!N19,IF(SALESpt="30 days",'Profit and Loss Forecast'!M19,IF(SALESpt="60 days",'Profit and Loss Forecast'!L19,IF(SALESpt="90 days",'Profit and Loss Forecast'!K19,0))))*(1+GSTS))</f>
        <v>0</v>
      </c>
      <c r="O19" s="105">
        <f>IF(SALESpt="",('Profit and Loss Forecast'!L19*(1+GSTS)*CPd)+('Profit and Loss Forecast'!M19*(1+GSTS)*CPc)+('Profit and Loss Forecast'!N19*(1+GSTS)*CPb)+('Profit and Loss Forecast'!O19*(1+GSTS)*CPa),IF(SALESpt="Current",'Profit and Loss Forecast'!O19,IF(SALESpt="30 days",'Profit and Loss Forecast'!N19,IF(SALESpt="60 days",'Profit and Loss Forecast'!M19,IF(SALESpt="90 days",'Profit and Loss Forecast'!L19,0))))*(1+GSTS))</f>
        <v>0</v>
      </c>
      <c r="P19" s="105">
        <f>IF(SALESpt="",('Profit and Loss Forecast'!M19*(1+GSTS)*CPd)+('Profit and Loss Forecast'!N19*(1+GSTS)*CPc)+('Profit and Loss Forecast'!O19*(1+GSTS)*CPb)+('Profit and Loss Forecast'!P19*(1+GSTS)*CPa),IF(SALESpt="Current",'Profit and Loss Forecast'!P19,IF(SALESpt="30 days",'Profit and Loss Forecast'!O19,IF(SALESpt="60 days",'Profit and Loss Forecast'!N19,IF(SALESpt="90 days",'Profit and Loss Forecast'!M19,0))))*(1+GSTS))</f>
        <v>0</v>
      </c>
      <c r="Q19" s="105">
        <f t="shared" si="2"/>
        <v>0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ht="13.5" customHeight="1" outlineLevel="1">
      <c r="A20" s="32"/>
      <c r="B20" s="32"/>
      <c r="C20" s="34" t="str">
        <f>'Profit and Loss Forecast'!B20</f>
        <v>-</v>
      </c>
      <c r="D20" s="34"/>
      <c r="E20" s="105">
        <f>IF(SALESpt="",'Profit and Loss Forecast'!E20*(1+GSTS)*CPa,IF(SALESpt="Current",'Profit and Loss Forecast'!E20)*(1+GSTS))</f>
        <v>0</v>
      </c>
      <c r="F20" s="105">
        <f>IF(SALESpt="",('Profit and Loss Forecast'!E20*(1+GSTS)*CPb)+('Profit and Loss Forecast'!F20*(1+GSTS)*CPa),IF(SALESpt="Current",'Profit and Loss Forecast'!F20,IF(SALESpt="30 days",'Profit and Loss Forecast'!E20,0))*(1+GSTS))</f>
        <v>0</v>
      </c>
      <c r="G20" s="105">
        <f>IF(SALESpt="",('Profit and Loss Forecast'!E20*(1+GSTS)*CPc)+('Profit and Loss Forecast'!F20*(1+GSTS)*CPb)+('Profit and Loss Forecast'!G20*(1+GSTS)*CPa),IF(SALESpt="Current",'Profit and Loss Forecast'!G20,IF(SALESpt="30 days",'Profit and Loss Forecast'!F20,IF(SALESpt="60 days",'Profit and Loss Forecast'!E20,0)))*(1+GSTS))</f>
        <v>0</v>
      </c>
      <c r="H20" s="105">
        <f>IF(SALESpt="",('Profit and Loss Forecast'!E20*(1+GSTS)*CPd)+('Profit and Loss Forecast'!F20*(1+GSTS)*CPc)+('Profit and Loss Forecast'!G20*(1+GSTS)*CPb)+('Profit and Loss Forecast'!H20*(1+GSTS)*CPa),IF(SALESpt="Current",'Profit and Loss Forecast'!H20,IF(SALESpt="30 days",'Profit and Loss Forecast'!G20,IF(SALESpt="60 days",'Profit and Loss Forecast'!F20,IF(SALESpt="90 days",'Profit and Loss Forecast'!E20,0))))*(1+GSTS))</f>
        <v>0</v>
      </c>
      <c r="I20" s="105">
        <f>IF(SALESpt="",('Profit and Loss Forecast'!F20*(1+GSTS)*CPd)+('Profit and Loss Forecast'!G20*(1+GSTS)*CPc)+('Profit and Loss Forecast'!H20*(1+GSTS)*CPb)+('Profit and Loss Forecast'!I20*(1+GSTS)*CPa),IF(SALESpt="Current",'Profit and Loss Forecast'!I20,IF(SALESpt="30 days",'Profit and Loss Forecast'!H20,IF(SALESpt="60 days",'Profit and Loss Forecast'!G20,IF(SALESpt="90 days",'Profit and Loss Forecast'!F20,0))))*(1+GSTS))</f>
        <v>0</v>
      </c>
      <c r="J20" s="105">
        <f>IF(SALESpt="",('Profit and Loss Forecast'!G20*(1+GSTS)*CPd)+('Profit and Loss Forecast'!H20*(1+GSTS)*CPc)+('Profit and Loss Forecast'!I20*(1+GSTS)*CPb)+('Profit and Loss Forecast'!J20*(1+GSTS)*CPa),IF(SALESpt="Current",'Profit and Loss Forecast'!J20,IF(SALESpt="30 days",'Profit and Loss Forecast'!I20,IF(SALESpt="60 days",'Profit and Loss Forecast'!H20,IF(SALESpt="90 days",'Profit and Loss Forecast'!G20,0))))*(1+GSTS))</f>
        <v>0</v>
      </c>
      <c r="K20" s="105">
        <f>IF(SALESpt="",('Profit and Loss Forecast'!H20*(1+GSTS)*CPd)+('Profit and Loss Forecast'!I20*(1+GSTS)*CPc)+('Profit and Loss Forecast'!J20*(1+GSTS)*CPb)+('Profit and Loss Forecast'!K20*(1+GSTS)*CPa),IF(SALESpt="Current",'Profit and Loss Forecast'!K20,IF(SALESpt="30 days",'Profit and Loss Forecast'!J20,IF(SALESpt="60 days",'Profit and Loss Forecast'!I20,IF(SALESpt="90 days",'Profit and Loss Forecast'!H20,0))))*(1+GSTS))</f>
        <v>0</v>
      </c>
      <c r="L20" s="105">
        <f>IF(SALESpt="",('Profit and Loss Forecast'!I20*(1+GSTS)*CPd)+('Profit and Loss Forecast'!J20*(1+GSTS)*CPc)+('Profit and Loss Forecast'!K20*(1+GSTS)*CPb)+('Profit and Loss Forecast'!L20*(1+GSTS)*CPa),IF(SALESpt="Current",'Profit and Loss Forecast'!L20,IF(SALESpt="30 days",'Profit and Loss Forecast'!K20,IF(SALESpt="60 days",'Profit and Loss Forecast'!J20,IF(SALESpt="90 days",'Profit and Loss Forecast'!I20,0))))*(1+GSTS))</f>
        <v>0</v>
      </c>
      <c r="M20" s="105">
        <f>IF(SALESpt="",('Profit and Loss Forecast'!J20*(1+GSTS)*CPd)+('Profit and Loss Forecast'!K20*(1+GSTS)*CPc)+('Profit and Loss Forecast'!L20*(1+GSTS)*CPb)+('Profit and Loss Forecast'!M20*(1+GSTS)*CPa),IF(SALESpt="Current",'Profit and Loss Forecast'!M20,IF(SALESpt="30 days",'Profit and Loss Forecast'!L20,IF(SALESpt="60 days",'Profit and Loss Forecast'!K20,IF(SALESpt="90 days",'Profit and Loss Forecast'!J20,0))))*(1+GSTS))</f>
        <v>0</v>
      </c>
      <c r="N20" s="105">
        <f>IF(SALESpt="",('Profit and Loss Forecast'!K20*(1+GSTS)*CPd)+('Profit and Loss Forecast'!L20*(1+GSTS)*CPc)+('Profit and Loss Forecast'!M20*(1+GSTS)*CPb)+('Profit and Loss Forecast'!N20*(1+GSTS)*CPa),IF(SALESpt="Current",'Profit and Loss Forecast'!N20,IF(SALESpt="30 days",'Profit and Loss Forecast'!M20,IF(SALESpt="60 days",'Profit and Loss Forecast'!L20,IF(SALESpt="90 days",'Profit and Loss Forecast'!K20,0))))*(1+GSTS))</f>
        <v>0</v>
      </c>
      <c r="O20" s="105">
        <f>IF(SALESpt="",('Profit and Loss Forecast'!L20*(1+GSTS)*CPd)+('Profit and Loss Forecast'!M20*(1+GSTS)*CPc)+('Profit and Loss Forecast'!N20*(1+GSTS)*CPb)+('Profit and Loss Forecast'!O20*(1+GSTS)*CPa),IF(SALESpt="Current",'Profit and Loss Forecast'!O20,IF(SALESpt="30 days",'Profit and Loss Forecast'!N20,IF(SALESpt="60 days",'Profit and Loss Forecast'!M20,IF(SALESpt="90 days",'Profit and Loss Forecast'!L20,0))))*(1+GSTS))</f>
        <v>0</v>
      </c>
      <c r="P20" s="105">
        <f>IF(SALESpt="",('Profit and Loss Forecast'!M20*(1+GSTS)*CPd)+('Profit and Loss Forecast'!N20*(1+GSTS)*CPc)+('Profit and Loss Forecast'!O20*(1+GSTS)*CPb)+('Profit and Loss Forecast'!P20*(1+GSTS)*CPa),IF(SALESpt="Current",'Profit and Loss Forecast'!P20,IF(SALESpt="30 days",'Profit and Loss Forecast'!O20,IF(SALESpt="60 days",'Profit and Loss Forecast'!N20,IF(SALESpt="90 days",'Profit and Loss Forecast'!M20,0))))*(1+GSTS))</f>
        <v>0</v>
      </c>
      <c r="Q20" s="105">
        <f t="shared" si="2"/>
        <v>0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ht="13.5" customHeight="1">
      <c r="A21" s="32"/>
      <c r="B21" s="32"/>
      <c r="C21" s="52" t="s">
        <v>78</v>
      </c>
      <c r="D21" s="52"/>
      <c r="E21" s="108">
        <f t="shared" ref="E21:P21" si="3">SUM(E5:E20)</f>
        <v>0</v>
      </c>
      <c r="F21" s="108">
        <f t="shared" si="3"/>
        <v>0</v>
      </c>
      <c r="G21" s="108">
        <f t="shared" si="3"/>
        <v>0</v>
      </c>
      <c r="H21" s="108">
        <f t="shared" si="3"/>
        <v>0</v>
      </c>
      <c r="I21" s="108">
        <f t="shared" si="3"/>
        <v>0</v>
      </c>
      <c r="J21" s="108">
        <f t="shared" si="3"/>
        <v>0</v>
      </c>
      <c r="K21" s="108">
        <f t="shared" si="3"/>
        <v>0</v>
      </c>
      <c r="L21" s="108">
        <f t="shared" si="3"/>
        <v>0</v>
      </c>
      <c r="M21" s="108">
        <f t="shared" si="3"/>
        <v>0</v>
      </c>
      <c r="N21" s="108">
        <f t="shared" si="3"/>
        <v>0</v>
      </c>
      <c r="O21" s="108">
        <f t="shared" si="3"/>
        <v>0</v>
      </c>
      <c r="P21" s="108">
        <f t="shared" si="3"/>
        <v>0</v>
      </c>
      <c r="Q21" s="108">
        <f t="shared" si="2"/>
        <v>0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ht="13.5" customHeight="1">
      <c r="A22" s="32"/>
      <c r="B22" s="32"/>
      <c r="C22" s="34"/>
      <c r="D22" s="3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>
        <f t="shared" si="2"/>
        <v>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ht="13.5" customHeight="1" outlineLevel="1">
      <c r="A23" s="32"/>
      <c r="B23" s="32"/>
      <c r="C23" s="109" t="s">
        <v>79</v>
      </c>
      <c r="D23" s="109"/>
      <c r="E23" s="105">
        <f>IFERROR(-OCC/(1-SPa)*SPb,"")</f>
        <v>0</v>
      </c>
      <c r="F23" s="105">
        <f>IFERROR(-OCC/(1-SPa)*SPc,"")</f>
        <v>0</v>
      </c>
      <c r="G23" s="105">
        <f>IFERROR(-OCC/(1-SPa)*SPd,"")</f>
        <v>0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>
        <f t="shared" si="2"/>
        <v>0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ht="13.5" customHeight="1" outlineLevel="1">
      <c r="A24" s="32"/>
      <c r="B24" s="32"/>
      <c r="C24" s="34" t="str">
        <f>'Profit and Loss Forecast'!B24</f>
        <v>Cost of Sales 1</v>
      </c>
      <c r="D24" s="34"/>
      <c r="E24" s="105">
        <f>IF(COGSpt="",('Profit and Loss Forecast'!E24*(1+GSTC)*-SPa),IF(COGSpt="Current",'Profit and Loss Forecast'!E24)*-(1+GSTC))</f>
        <v>0</v>
      </c>
      <c r="F24" s="105">
        <f>IF(COGSpt="",('Profit and Loss Forecast'!E24*(1+GSTC)*-SPb)+('Profit and Loss Forecast'!F24*(1+GSTC)*-SPa),IF(COGSpt="Current",'Profit and Loss Forecast'!F24,IF(COGSpt="30 days",'Profit and Loss Forecast'!E24,0))*-(1+GSTC))</f>
        <v>0</v>
      </c>
      <c r="G24" s="105">
        <f>IF(COGSpt="",('Profit and Loss Forecast'!E24*(1+GSTC)*-SPc)+('Profit and Loss Forecast'!F24*(1+GSTC)*-SPb)+('Profit and Loss Forecast'!G24*(1+GSTC)*-SPa),IF(COGSpt="Current",'Profit and Loss Forecast'!G24,IF(COGSpt="30 days",'Profit and Loss Forecast'!F24,IF(COGSpt="60 days",'Profit and Loss Forecast'!E24,0)))*-(1+GSTC))</f>
        <v>0</v>
      </c>
      <c r="H24" s="105">
        <f>IF(COGSpt="",('Profit and Loss Forecast'!E24*(1+GSTC)*-SPd)+('Profit and Loss Forecast'!F24*(1+GSTC)*-SPc)+('Profit and Loss Forecast'!G24*(1+GSTC)*-SPb)+('Profit and Loss Forecast'!H24*(1+GSTC)*-SPa),IF(COGSpt="Current",'Profit and Loss Forecast'!H24,IF(COGSpt="30 days",'Profit and Loss Forecast'!G24,IF(COGSpt="60 days",'Profit and Loss Forecast'!F24,IF(COGSpt="90 days",'Profit and Loss Forecast'!E24,0))))*-(1+GSTC))</f>
        <v>0</v>
      </c>
      <c r="I24" s="105">
        <f>IF(COGSpt="",('Profit and Loss Forecast'!F24*(1+GSTC)*-SPd)+('Profit and Loss Forecast'!G24*(1+GSTC)*-SPc)+('Profit and Loss Forecast'!H24*(1+GSTC)*-SPb)+('Profit and Loss Forecast'!I24*(1+GSTC)*-SPa),IF(COGSpt="Current",'Profit and Loss Forecast'!I24,IF(COGSpt="30 days",'Profit and Loss Forecast'!H24,IF(COGSpt="60 days",'Profit and Loss Forecast'!G24,IF(COGSpt="90 days",'Profit and Loss Forecast'!F24,0))))*-(1+GSTC))</f>
        <v>0</v>
      </c>
      <c r="J24" s="105">
        <f>IF(COGSpt="",('Profit and Loss Forecast'!G24*(1+GSTC)*-SPd)+('Profit and Loss Forecast'!H24*(1+GSTC)*-SPc)+('Profit and Loss Forecast'!I24*(1+GSTC)*-SPb)+('Profit and Loss Forecast'!J24*(1+GSTC)*-SPa),IF(COGSpt="Current",'Profit and Loss Forecast'!J24,IF(COGSpt="30 days",'Profit and Loss Forecast'!I24,IF(COGSpt="60 days",'Profit and Loss Forecast'!H24,IF(COGSpt="90 days",'Profit and Loss Forecast'!G24,0))))*-(1+GSTC))</f>
        <v>0</v>
      </c>
      <c r="K24" s="105">
        <f>IF(COGSpt="",('Profit and Loss Forecast'!H24*(1+GSTC)*-SPd)+('Profit and Loss Forecast'!I24*(1+GSTC)*-SPc)+('Profit and Loss Forecast'!J24*(1+GSTC)*-SPb)+('Profit and Loss Forecast'!K24*(1+GSTC)*-SPa),IF(COGSpt="Current",'Profit and Loss Forecast'!K24,IF(COGSpt="30 days",'Profit and Loss Forecast'!J24,IF(COGSpt="60 days",'Profit and Loss Forecast'!I24,IF(COGSpt="90 days",'Profit and Loss Forecast'!H24,0))))*-(1+GSTC))</f>
        <v>0</v>
      </c>
      <c r="L24" s="105">
        <f>IF(COGSpt="",('Profit and Loss Forecast'!I24*(1+GSTC)*-SPd)+('Profit and Loss Forecast'!J24*(1+GSTC)*-SPc)+('Profit and Loss Forecast'!K24*(1+GSTC)*-SPb)+('Profit and Loss Forecast'!L24*(1+GSTC)*-SPa),IF(COGSpt="Current",'Profit and Loss Forecast'!L24,IF(COGSpt="30 days",'Profit and Loss Forecast'!K24,IF(COGSpt="60 days",'Profit and Loss Forecast'!J24,IF(COGSpt="90 days",'Profit and Loss Forecast'!I24,0))))*-(1+GSTC))</f>
        <v>0</v>
      </c>
      <c r="M24" s="105">
        <f>IF(COGSpt="",('Profit and Loss Forecast'!J24*(1+GSTC)*-SPd)+('Profit and Loss Forecast'!K24*(1+GSTC)*-SPc)+('Profit and Loss Forecast'!L24*(1+GSTC)*-SPb)+('Profit and Loss Forecast'!M24*(1+GSTC)*-SPa),IF(COGSpt="Current",'Profit and Loss Forecast'!M24,IF(COGSpt="30 days",'Profit and Loss Forecast'!L24,IF(COGSpt="60 days",'Profit and Loss Forecast'!K24,IF(COGSpt="90 days",'Profit and Loss Forecast'!J24,0))))*-(1+GSTC))</f>
        <v>0</v>
      </c>
      <c r="N24" s="105">
        <f>IF(COGSpt="",('Profit and Loss Forecast'!K24*(1+GSTC)*-SPd)+('Profit and Loss Forecast'!L24*(1+GSTC)*-SPc)+('Profit and Loss Forecast'!M24*(1+GSTC)*-SPb)+('Profit and Loss Forecast'!N24*(1+GSTC)*-SPa),IF(COGSpt="Current",'Profit and Loss Forecast'!N24,IF(COGSpt="30 days",'Profit and Loss Forecast'!M24,IF(COGSpt="60 days",'Profit and Loss Forecast'!L24,IF(COGSpt="90 days",'Profit and Loss Forecast'!K24,0))))*-(1+GSTC))</f>
        <v>0</v>
      </c>
      <c r="O24" s="105">
        <f>IF(COGSpt="",('Profit and Loss Forecast'!L24*(1+GSTC)*-SPd)+('Profit and Loss Forecast'!M24*(1+GSTC)*-SPc)+('Profit and Loss Forecast'!N24*(1+GSTC)*-SPb)+('Profit and Loss Forecast'!O24*(1+GSTC)*-SPa),IF(COGSpt="Current",'Profit and Loss Forecast'!O24,IF(COGSpt="30 days",'Profit and Loss Forecast'!N24,IF(COGSpt="60 days",'Profit and Loss Forecast'!M24,IF(COGSpt="90 days",'Profit and Loss Forecast'!L24,0))))*-(1+GSTC))</f>
        <v>0</v>
      </c>
      <c r="P24" s="105">
        <f>IF(COGSpt="",('Profit and Loss Forecast'!M24*(1+GSTC)*-SPd)+('Profit and Loss Forecast'!N24*(1+GSTC)*-SPc)+('Profit and Loss Forecast'!O24*(1+GSTC)*-SPb)+('Profit and Loss Forecast'!P24*(1+GSTC)*-SPa),IF(COGSpt="Current",'Profit and Loss Forecast'!P24,IF(COGSpt="30 days",'Profit and Loss Forecast'!O24,IF(COGSpt="60 days",'Profit and Loss Forecast'!N24,IF(COGSpt="90 days",'Profit and Loss Forecast'!M24,0))))*-(1+GSTC))</f>
        <v>0</v>
      </c>
      <c r="Q24" s="105">
        <f t="shared" si="2"/>
        <v>0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ht="13.5" customHeight="1" outlineLevel="1">
      <c r="A25" s="32"/>
      <c r="B25" s="32"/>
      <c r="C25" s="34" t="str">
        <f>'Profit and Loss Forecast'!B25</f>
        <v>Cost of Sales 2</v>
      </c>
      <c r="D25" s="34"/>
      <c r="E25" s="105">
        <f>IF(COGSpt="",('Profit and Loss Forecast'!E25*(1+GSTC)*-SPa),IF(COGSpt="Current",'Profit and Loss Forecast'!E25)*-(1+GSTC))</f>
        <v>0</v>
      </c>
      <c r="F25" s="105">
        <f>IF(COGSpt="",('Profit and Loss Forecast'!E25*(1+GSTC)*-SPb)+('Profit and Loss Forecast'!F25*(1+GSTC)*-SPa),IF(COGSpt="Current",'Profit and Loss Forecast'!F25,IF(COGSpt="30 days",'Profit and Loss Forecast'!E25,0))*-(1+GSTC))</f>
        <v>0</v>
      </c>
      <c r="G25" s="105">
        <f>IF(COGSpt="",('Profit and Loss Forecast'!E25*(1+GSTC)*-SPc)+('Profit and Loss Forecast'!F25*(1+GSTC)*-SPb)+('Profit and Loss Forecast'!G25*(1+GSTC)*-SPa),IF(COGSpt="Current",'Profit and Loss Forecast'!G25,IF(COGSpt="30 days",'Profit and Loss Forecast'!F25,IF(COGSpt="60 days",'Profit and Loss Forecast'!E25,0)))*-(1+GSTC))</f>
        <v>0</v>
      </c>
      <c r="H25" s="105">
        <f>IF(COGSpt="",('Profit and Loss Forecast'!E25*(1+GSTC)*-SPd)+('Profit and Loss Forecast'!F25*(1+GSTC)*-SPc)+('Profit and Loss Forecast'!G25*(1+GSTC)*-SPb)+('Profit and Loss Forecast'!H25*(1+GSTC)*-SPa),IF(COGSpt="Current",'Profit and Loss Forecast'!H25,IF(COGSpt="30 days",'Profit and Loss Forecast'!G25,IF(COGSpt="60 days",'Profit and Loss Forecast'!F25,IF(COGSpt="90 days",'Profit and Loss Forecast'!E25,0))))*-(1+GSTC))</f>
        <v>0</v>
      </c>
      <c r="I25" s="105">
        <f>IF(COGSpt="",('Profit and Loss Forecast'!F25*(1+GSTC)*-SPd)+('Profit and Loss Forecast'!G25*(1+GSTC)*-SPc)+('Profit and Loss Forecast'!H25*(1+GSTC)*-SPb)+('Profit and Loss Forecast'!I25*(1+GSTC)*-SPa),IF(COGSpt="Current",'Profit and Loss Forecast'!I25,IF(COGSpt="30 days",'Profit and Loss Forecast'!H25,IF(COGSpt="60 days",'Profit and Loss Forecast'!G25,IF(COGSpt="90 days",'Profit and Loss Forecast'!F25,0))))*-(1+GSTC))</f>
        <v>0</v>
      </c>
      <c r="J25" s="105">
        <f>IF(COGSpt="",('Profit and Loss Forecast'!G25*(1+GSTC)*-SPd)+('Profit and Loss Forecast'!H25*(1+GSTC)*-SPc)+('Profit and Loss Forecast'!I25*(1+GSTC)*-SPb)+('Profit and Loss Forecast'!J25*(1+GSTC)*-SPa),IF(COGSpt="Current",'Profit and Loss Forecast'!J25,IF(COGSpt="30 days",'Profit and Loss Forecast'!I25,IF(COGSpt="60 days",'Profit and Loss Forecast'!H25,IF(COGSpt="90 days",'Profit and Loss Forecast'!G25,0))))*-(1+GSTC))</f>
        <v>0</v>
      </c>
      <c r="K25" s="105">
        <f>IF(COGSpt="",('Profit and Loss Forecast'!H25*(1+GSTC)*-SPd)+('Profit and Loss Forecast'!I25*(1+GSTC)*-SPc)+('Profit and Loss Forecast'!J25*(1+GSTC)*-SPb)+('Profit and Loss Forecast'!K25*(1+GSTC)*-SPa),IF(COGSpt="Current",'Profit and Loss Forecast'!K25,IF(COGSpt="30 days",'Profit and Loss Forecast'!J25,IF(COGSpt="60 days",'Profit and Loss Forecast'!I25,IF(COGSpt="90 days",'Profit and Loss Forecast'!H25,0))))*-(1+GSTC))</f>
        <v>0</v>
      </c>
      <c r="L25" s="105">
        <f>IF(COGSpt="",('Profit and Loss Forecast'!I25*(1+GSTC)*-SPd)+('Profit and Loss Forecast'!J25*(1+GSTC)*-SPc)+('Profit and Loss Forecast'!K25*(1+GSTC)*-SPb)+('Profit and Loss Forecast'!L25*(1+GSTC)*-SPa),IF(COGSpt="Current",'Profit and Loss Forecast'!L25,IF(COGSpt="30 days",'Profit and Loss Forecast'!K25,IF(COGSpt="60 days",'Profit and Loss Forecast'!J25,IF(COGSpt="90 days",'Profit and Loss Forecast'!I25,0))))*-(1+GSTC))</f>
        <v>0</v>
      </c>
      <c r="M25" s="105">
        <f>IF(COGSpt="",('Profit and Loss Forecast'!J25*(1+GSTC)*-SPd)+('Profit and Loss Forecast'!K25*(1+GSTC)*-SPc)+('Profit and Loss Forecast'!L25*(1+GSTC)*-SPb)+('Profit and Loss Forecast'!M25*(1+GSTC)*-SPa),IF(COGSpt="Current",'Profit and Loss Forecast'!M25,IF(COGSpt="30 days",'Profit and Loss Forecast'!L25,IF(COGSpt="60 days",'Profit and Loss Forecast'!K25,IF(COGSpt="90 days",'Profit and Loss Forecast'!J25,0))))*-(1+GSTC))</f>
        <v>0</v>
      </c>
      <c r="N25" s="105">
        <f>IF(COGSpt="",('Profit and Loss Forecast'!K25*(1+GSTC)*-SPd)+('Profit and Loss Forecast'!L25*(1+GSTC)*-SPc)+('Profit and Loss Forecast'!M25*(1+GSTC)*-SPb)+('Profit and Loss Forecast'!N25*(1+GSTC)*-SPa),IF(COGSpt="Current",'Profit and Loss Forecast'!N25,IF(COGSpt="30 days",'Profit and Loss Forecast'!M25,IF(COGSpt="60 days",'Profit and Loss Forecast'!L25,IF(COGSpt="90 days",'Profit and Loss Forecast'!K25,0))))*-(1+GSTC))</f>
        <v>0</v>
      </c>
      <c r="O25" s="105">
        <f>IF(COGSpt="",('Profit and Loss Forecast'!L25*(1+GSTC)*-SPd)+('Profit and Loss Forecast'!M25*(1+GSTC)*-SPc)+('Profit and Loss Forecast'!N25*(1+GSTC)*-SPb)+('Profit and Loss Forecast'!O25*(1+GSTC)*-SPa),IF(COGSpt="Current",'Profit and Loss Forecast'!O25,IF(COGSpt="30 days",'Profit and Loss Forecast'!N25,IF(COGSpt="60 days",'Profit and Loss Forecast'!M25,IF(COGSpt="90 days",'Profit and Loss Forecast'!L25,0))))*-(1+GSTC))</f>
        <v>0</v>
      </c>
      <c r="P25" s="105">
        <f>IF(COGSpt="",('Profit and Loss Forecast'!M25*(1+GSTC)*-SPd)+('Profit and Loss Forecast'!N25*(1+GSTC)*-SPc)+('Profit and Loss Forecast'!O25*(1+GSTC)*-SPb)+('Profit and Loss Forecast'!P25*(1+GSTC)*-SPa),IF(COGSpt="Current",'Profit and Loss Forecast'!P25,IF(COGSpt="30 days",'Profit and Loss Forecast'!O25,IF(COGSpt="60 days",'Profit and Loss Forecast'!N25,IF(COGSpt="90 days",'Profit and Loss Forecast'!M25,0))))*-(1+GSTC))</f>
        <v>0</v>
      </c>
      <c r="Q25" s="105">
        <f t="shared" si="2"/>
        <v>0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ht="13.5" customHeight="1" outlineLevel="1">
      <c r="A26" s="32"/>
      <c r="B26" s="32"/>
      <c r="C26" s="34" t="str">
        <f>'Profit and Loss Forecast'!B26</f>
        <v>Cost of Sales 3</v>
      </c>
      <c r="D26" s="34"/>
      <c r="E26" s="105">
        <f>IF(COGSpt="",('Profit and Loss Forecast'!E26*(1+GSTC)*-SPa),IF(COGSpt="Current",'Profit and Loss Forecast'!E26)*-(1+GSTC))</f>
        <v>0</v>
      </c>
      <c r="F26" s="105">
        <f>IF(COGSpt="",('Profit and Loss Forecast'!E26*(1+GSTC)*-SPb)+('Profit and Loss Forecast'!F26*(1+GSTC)*-SPa),IF(COGSpt="Current",'Profit and Loss Forecast'!F26,IF(COGSpt="30 days",'Profit and Loss Forecast'!E26,0))*-(1+GSTC))</f>
        <v>0</v>
      </c>
      <c r="G26" s="105">
        <f>IF(COGSpt="",('Profit and Loss Forecast'!E26*(1+GSTC)*-SPc)+('Profit and Loss Forecast'!F26*(1+GSTC)*-SPb)+('Profit and Loss Forecast'!G26*(1+GSTC)*-SPa),IF(COGSpt="Current",'Profit and Loss Forecast'!G26,IF(COGSpt="30 days",'Profit and Loss Forecast'!F26,IF(COGSpt="60 days",'Profit and Loss Forecast'!E26,0)))*-(1+GSTC))</f>
        <v>0</v>
      </c>
      <c r="H26" s="105">
        <f>IF(COGSpt="",('Profit and Loss Forecast'!E26*(1+GSTC)*-SPd)+('Profit and Loss Forecast'!F26*(1+GSTC)*-SPc)+('Profit and Loss Forecast'!G26*(1+GSTC)*-SPb)+('Profit and Loss Forecast'!H26*(1+GSTC)*-SPa),IF(COGSpt="Current",'Profit and Loss Forecast'!H26,IF(COGSpt="30 days",'Profit and Loss Forecast'!G26,IF(COGSpt="60 days",'Profit and Loss Forecast'!F26,IF(COGSpt="90 days",'Profit and Loss Forecast'!E26,0))))*-(1+GSTC))</f>
        <v>0</v>
      </c>
      <c r="I26" s="105">
        <f>IF(COGSpt="",('Profit and Loss Forecast'!F26*(1+GSTC)*-SPd)+('Profit and Loss Forecast'!G26*(1+GSTC)*-SPc)+('Profit and Loss Forecast'!H26*(1+GSTC)*-SPb)+('Profit and Loss Forecast'!I26*(1+GSTC)*-SPa),IF(COGSpt="Current",'Profit and Loss Forecast'!I26,IF(COGSpt="30 days",'Profit and Loss Forecast'!H26,IF(COGSpt="60 days",'Profit and Loss Forecast'!G26,IF(COGSpt="90 days",'Profit and Loss Forecast'!F26,0))))*-(1+GSTC))</f>
        <v>0</v>
      </c>
      <c r="J26" s="105">
        <f>IF(COGSpt="",('Profit and Loss Forecast'!G26*(1+GSTC)*-SPd)+('Profit and Loss Forecast'!H26*(1+GSTC)*-SPc)+('Profit and Loss Forecast'!I26*(1+GSTC)*-SPb)+('Profit and Loss Forecast'!J26*(1+GSTC)*-SPa),IF(COGSpt="Current",'Profit and Loss Forecast'!J26,IF(COGSpt="30 days",'Profit and Loss Forecast'!I26,IF(COGSpt="60 days",'Profit and Loss Forecast'!H26,IF(COGSpt="90 days",'Profit and Loss Forecast'!G26,0))))*-(1+GSTC))</f>
        <v>0</v>
      </c>
      <c r="K26" s="105">
        <f>IF(COGSpt="",('Profit and Loss Forecast'!H26*(1+GSTC)*-SPd)+('Profit and Loss Forecast'!I26*(1+GSTC)*-SPc)+('Profit and Loss Forecast'!J26*(1+GSTC)*-SPb)+('Profit and Loss Forecast'!K26*(1+GSTC)*-SPa),IF(COGSpt="Current",'Profit and Loss Forecast'!K26,IF(COGSpt="30 days",'Profit and Loss Forecast'!J26,IF(COGSpt="60 days",'Profit and Loss Forecast'!I26,IF(COGSpt="90 days",'Profit and Loss Forecast'!H26,0))))*-(1+GSTC))</f>
        <v>0</v>
      </c>
      <c r="L26" s="105">
        <f>IF(COGSpt="",('Profit and Loss Forecast'!I26*(1+GSTC)*-SPd)+('Profit and Loss Forecast'!J26*(1+GSTC)*-SPc)+('Profit and Loss Forecast'!K26*(1+GSTC)*-SPb)+('Profit and Loss Forecast'!L26*(1+GSTC)*-SPa),IF(COGSpt="Current",'Profit and Loss Forecast'!L26,IF(COGSpt="30 days",'Profit and Loss Forecast'!K26,IF(COGSpt="60 days",'Profit and Loss Forecast'!J26,IF(COGSpt="90 days",'Profit and Loss Forecast'!I26,0))))*-(1+GSTC))</f>
        <v>0</v>
      </c>
      <c r="M26" s="105">
        <f>IF(COGSpt="",('Profit and Loss Forecast'!J26*(1+GSTC)*-SPd)+('Profit and Loss Forecast'!K26*(1+GSTC)*-SPc)+('Profit and Loss Forecast'!L26*(1+GSTC)*-SPb)+('Profit and Loss Forecast'!M26*(1+GSTC)*-SPa),IF(COGSpt="Current",'Profit and Loss Forecast'!M26,IF(COGSpt="30 days",'Profit and Loss Forecast'!L26,IF(COGSpt="60 days",'Profit and Loss Forecast'!K26,IF(COGSpt="90 days",'Profit and Loss Forecast'!J26,0))))*-(1+GSTC))</f>
        <v>0</v>
      </c>
      <c r="N26" s="105">
        <f>IF(COGSpt="",('Profit and Loss Forecast'!K26*(1+GSTC)*-SPd)+('Profit and Loss Forecast'!L26*(1+GSTC)*-SPc)+('Profit and Loss Forecast'!M26*(1+GSTC)*-SPb)+('Profit and Loss Forecast'!N26*(1+GSTC)*-SPa),IF(COGSpt="Current",'Profit and Loss Forecast'!N26,IF(COGSpt="30 days",'Profit and Loss Forecast'!M26,IF(COGSpt="60 days",'Profit and Loss Forecast'!L26,IF(COGSpt="90 days",'Profit and Loss Forecast'!K26,0))))*-(1+GSTC))</f>
        <v>0</v>
      </c>
      <c r="O26" s="105">
        <f>IF(COGSpt="",('Profit and Loss Forecast'!L26*(1+GSTC)*-SPd)+('Profit and Loss Forecast'!M26*(1+GSTC)*-SPc)+('Profit and Loss Forecast'!N26*(1+GSTC)*-SPb)+('Profit and Loss Forecast'!O26*(1+GSTC)*-SPa),IF(COGSpt="Current",'Profit and Loss Forecast'!O26,IF(COGSpt="30 days",'Profit and Loss Forecast'!N26,IF(COGSpt="60 days",'Profit and Loss Forecast'!M26,IF(COGSpt="90 days",'Profit and Loss Forecast'!L26,0))))*-(1+GSTC))</f>
        <v>0</v>
      </c>
      <c r="P26" s="105">
        <f>IF(COGSpt="",('Profit and Loss Forecast'!M26*(1+GSTC)*-SPd)+('Profit and Loss Forecast'!N26*(1+GSTC)*-SPc)+('Profit and Loss Forecast'!O26*(1+GSTC)*-SPb)+('Profit and Loss Forecast'!P26*(1+GSTC)*-SPa),IF(COGSpt="Current",'Profit and Loss Forecast'!P26,IF(COGSpt="30 days",'Profit and Loss Forecast'!O26,IF(COGSpt="60 days",'Profit and Loss Forecast'!N26,IF(COGSpt="90 days",'Profit and Loss Forecast'!M26,0))))*-(1+GSTC))</f>
        <v>0</v>
      </c>
      <c r="Q26" s="105">
        <f t="shared" si="2"/>
        <v>0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ht="13.5" customHeight="1" outlineLevel="1">
      <c r="A27" s="32"/>
      <c r="B27" s="32"/>
      <c r="C27" s="34" t="str">
        <f>'Profit and Loss Forecast'!B27</f>
        <v>Cost of Sales 4</v>
      </c>
      <c r="D27" s="34"/>
      <c r="E27" s="105">
        <f>IF(COGSpt="",('Profit and Loss Forecast'!E27*(1+GSTC)*-SPa),IF(COGSpt="Current",'Profit and Loss Forecast'!E27)*-(1+GSTC))</f>
        <v>0</v>
      </c>
      <c r="F27" s="105">
        <f>IF(COGSpt="",('Profit and Loss Forecast'!E27*(1+GSTC)*-SPb)+('Profit and Loss Forecast'!F27*(1+GSTC)*-SPa),IF(COGSpt="Current",'Profit and Loss Forecast'!F27,IF(COGSpt="30 days",'Profit and Loss Forecast'!E27,0))*-(1+GSTC))</f>
        <v>0</v>
      </c>
      <c r="G27" s="105">
        <f>IF(COGSpt="",('Profit and Loss Forecast'!E27*(1+GSTC)*-SPc)+('Profit and Loss Forecast'!F27*(1+GSTC)*-SPb)+('Profit and Loss Forecast'!G27*(1+GSTC)*-SPa),IF(COGSpt="Current",'Profit and Loss Forecast'!G27,IF(COGSpt="30 days",'Profit and Loss Forecast'!F27,IF(COGSpt="60 days",'Profit and Loss Forecast'!E27,0)))*-(1+GSTC))</f>
        <v>0</v>
      </c>
      <c r="H27" s="105">
        <f>IF(COGSpt="",('Profit and Loss Forecast'!E27*(1+GSTC)*-SPd)+('Profit and Loss Forecast'!F27*(1+GSTC)*-SPc)+('Profit and Loss Forecast'!G27*(1+GSTC)*-SPb)+('Profit and Loss Forecast'!H27*(1+GSTC)*-SPa),IF(COGSpt="Current",'Profit and Loss Forecast'!H27,IF(COGSpt="30 days",'Profit and Loss Forecast'!G27,IF(COGSpt="60 days",'Profit and Loss Forecast'!F27,IF(COGSpt="90 days",'Profit and Loss Forecast'!E27,0))))*-(1+GSTC))</f>
        <v>0</v>
      </c>
      <c r="I27" s="105">
        <f>IF(COGSpt="",('Profit and Loss Forecast'!F27*(1+GSTC)*-SPd)+('Profit and Loss Forecast'!G27*(1+GSTC)*-SPc)+('Profit and Loss Forecast'!H27*(1+GSTC)*-SPb)+('Profit and Loss Forecast'!I27*(1+GSTC)*-SPa),IF(COGSpt="Current",'Profit and Loss Forecast'!I27,IF(COGSpt="30 days",'Profit and Loss Forecast'!H27,IF(COGSpt="60 days",'Profit and Loss Forecast'!G27,IF(COGSpt="90 days",'Profit and Loss Forecast'!F27,0))))*-(1+GSTC))</f>
        <v>0</v>
      </c>
      <c r="J27" s="105">
        <f>IF(COGSpt="",('Profit and Loss Forecast'!G27*(1+GSTC)*-SPd)+('Profit and Loss Forecast'!H27*(1+GSTC)*-SPc)+('Profit and Loss Forecast'!I27*(1+GSTC)*-SPb)+('Profit and Loss Forecast'!J27*(1+GSTC)*-SPa),IF(COGSpt="Current",'Profit and Loss Forecast'!J27,IF(COGSpt="30 days",'Profit and Loss Forecast'!I27,IF(COGSpt="60 days",'Profit and Loss Forecast'!H27,IF(COGSpt="90 days",'Profit and Loss Forecast'!G27,0))))*-(1+GSTC))</f>
        <v>0</v>
      </c>
      <c r="K27" s="105">
        <f>IF(COGSpt="",('Profit and Loss Forecast'!H27*(1+GSTC)*-SPd)+('Profit and Loss Forecast'!I27*(1+GSTC)*-SPc)+('Profit and Loss Forecast'!J27*(1+GSTC)*-SPb)+('Profit and Loss Forecast'!K27*(1+GSTC)*-SPa),IF(COGSpt="Current",'Profit and Loss Forecast'!K27,IF(COGSpt="30 days",'Profit and Loss Forecast'!J27,IF(COGSpt="60 days",'Profit and Loss Forecast'!I27,IF(COGSpt="90 days",'Profit and Loss Forecast'!H27,0))))*-(1+GSTC))</f>
        <v>0</v>
      </c>
      <c r="L27" s="105">
        <f>IF(COGSpt="",('Profit and Loss Forecast'!I27*(1+GSTC)*-SPd)+('Profit and Loss Forecast'!J27*(1+GSTC)*-SPc)+('Profit and Loss Forecast'!K27*(1+GSTC)*-SPb)+('Profit and Loss Forecast'!L27*(1+GSTC)*-SPa),IF(COGSpt="Current",'Profit and Loss Forecast'!L27,IF(COGSpt="30 days",'Profit and Loss Forecast'!K27,IF(COGSpt="60 days",'Profit and Loss Forecast'!J27,IF(COGSpt="90 days",'Profit and Loss Forecast'!I27,0))))*-(1+GSTC))</f>
        <v>0</v>
      </c>
      <c r="M27" s="105">
        <f>IF(COGSpt="",('Profit and Loss Forecast'!J27*(1+GSTC)*-SPd)+('Profit and Loss Forecast'!K27*(1+GSTC)*-SPc)+('Profit and Loss Forecast'!L27*(1+GSTC)*-SPb)+('Profit and Loss Forecast'!M27*(1+GSTC)*-SPa),IF(COGSpt="Current",'Profit and Loss Forecast'!M27,IF(COGSpt="30 days",'Profit and Loss Forecast'!L27,IF(COGSpt="60 days",'Profit and Loss Forecast'!K27,IF(COGSpt="90 days",'Profit and Loss Forecast'!J27,0))))*-(1+GSTC))</f>
        <v>0</v>
      </c>
      <c r="N27" s="105">
        <f>IF(COGSpt="",('Profit and Loss Forecast'!K27*(1+GSTC)*-SPd)+('Profit and Loss Forecast'!L27*(1+GSTC)*-SPc)+('Profit and Loss Forecast'!M27*(1+GSTC)*-SPb)+('Profit and Loss Forecast'!N27*(1+GSTC)*-SPa),IF(COGSpt="Current",'Profit and Loss Forecast'!N27,IF(COGSpt="30 days",'Profit and Loss Forecast'!M27,IF(COGSpt="60 days",'Profit and Loss Forecast'!L27,IF(COGSpt="90 days",'Profit and Loss Forecast'!K27,0))))*-(1+GSTC))</f>
        <v>0</v>
      </c>
      <c r="O27" s="105">
        <f>IF(COGSpt="",('Profit and Loss Forecast'!L27*(1+GSTC)*-SPd)+('Profit and Loss Forecast'!M27*(1+GSTC)*-SPc)+('Profit and Loss Forecast'!N27*(1+GSTC)*-SPb)+('Profit and Loss Forecast'!O27*(1+GSTC)*-SPa),IF(COGSpt="Current",'Profit and Loss Forecast'!O27,IF(COGSpt="30 days",'Profit and Loss Forecast'!N27,IF(COGSpt="60 days",'Profit and Loss Forecast'!M27,IF(COGSpt="90 days",'Profit and Loss Forecast'!L27,0))))*-(1+GSTC))</f>
        <v>0</v>
      </c>
      <c r="P27" s="105">
        <f>IF(COGSpt="",('Profit and Loss Forecast'!M27*(1+GSTC)*-SPd)+('Profit and Loss Forecast'!N27*(1+GSTC)*-SPc)+('Profit and Loss Forecast'!O27*(1+GSTC)*-SPb)+('Profit and Loss Forecast'!P27*(1+GSTC)*-SPa),IF(COGSpt="Current",'Profit and Loss Forecast'!P27,IF(COGSpt="30 days",'Profit and Loss Forecast'!O27,IF(COGSpt="60 days",'Profit and Loss Forecast'!N27,IF(COGSpt="90 days",'Profit and Loss Forecast'!M27,0))))*-(1+GSTC))</f>
        <v>0</v>
      </c>
      <c r="Q27" s="105">
        <f t="shared" si="2"/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ht="13.5" customHeight="1" outlineLevel="1">
      <c r="A28" s="32"/>
      <c r="B28" s="32"/>
      <c r="C28" s="34" t="str">
        <f>'Profit and Loss Forecast'!B28</f>
        <v>Cost of Sales 5</v>
      </c>
      <c r="D28" s="34"/>
      <c r="E28" s="105">
        <f>IF(COGSpt="",('Profit and Loss Forecast'!E28*(1+GSTC)*-SPa),IF(COGSpt="Current",'Profit and Loss Forecast'!E28)*-(1+GSTC))</f>
        <v>0</v>
      </c>
      <c r="F28" s="105">
        <f>IF(COGSpt="",('Profit and Loss Forecast'!E28*(1+GSTC)*-SPb)+('Profit and Loss Forecast'!F28*(1+GSTC)*-SPa),IF(COGSpt="Current",'Profit and Loss Forecast'!F28,IF(COGSpt="30 days",'Profit and Loss Forecast'!E28,0))*-(1+GSTC))</f>
        <v>0</v>
      </c>
      <c r="G28" s="105">
        <f>IF(COGSpt="",('Profit and Loss Forecast'!E28*(1+GSTC)*-SPc)+('Profit and Loss Forecast'!F28*(1+GSTC)*-SPb)+('Profit and Loss Forecast'!G28*(1+GSTC)*-SPa),IF(COGSpt="Current",'Profit and Loss Forecast'!G28,IF(COGSpt="30 days",'Profit and Loss Forecast'!F28,IF(COGSpt="60 days",'Profit and Loss Forecast'!E28,0)))*-(1+GSTC))</f>
        <v>0</v>
      </c>
      <c r="H28" s="105">
        <f>IF(COGSpt="",('Profit and Loss Forecast'!E28*(1+GSTC)*-SPd)+('Profit and Loss Forecast'!F28*(1+GSTC)*-SPc)+('Profit and Loss Forecast'!G28*(1+GSTC)*-SPb)+('Profit and Loss Forecast'!H28*(1+GSTC)*-SPa),IF(COGSpt="Current",'Profit and Loss Forecast'!H28,IF(COGSpt="30 days",'Profit and Loss Forecast'!G28,IF(COGSpt="60 days",'Profit and Loss Forecast'!F28,IF(COGSpt="90 days",'Profit and Loss Forecast'!E28,0))))*-(1+GSTC))</f>
        <v>0</v>
      </c>
      <c r="I28" s="105">
        <f>IF(COGSpt="",('Profit and Loss Forecast'!F28*(1+GSTC)*-SPd)+('Profit and Loss Forecast'!G28*(1+GSTC)*-SPc)+('Profit and Loss Forecast'!H28*(1+GSTC)*-SPb)+('Profit and Loss Forecast'!I28*(1+GSTC)*-SPa),IF(COGSpt="Current",'Profit and Loss Forecast'!I28,IF(COGSpt="30 days",'Profit and Loss Forecast'!H28,IF(COGSpt="60 days",'Profit and Loss Forecast'!G28,IF(COGSpt="90 days",'Profit and Loss Forecast'!F28,0))))*-(1+GSTC))</f>
        <v>0</v>
      </c>
      <c r="J28" s="105">
        <f>IF(COGSpt="",('Profit and Loss Forecast'!G28*(1+GSTC)*-SPd)+('Profit and Loss Forecast'!H28*(1+GSTC)*-SPc)+('Profit and Loss Forecast'!I28*(1+GSTC)*-SPb)+('Profit and Loss Forecast'!J28*(1+GSTC)*-SPa),IF(COGSpt="Current",'Profit and Loss Forecast'!J28,IF(COGSpt="30 days",'Profit and Loss Forecast'!I28,IF(COGSpt="60 days",'Profit and Loss Forecast'!H28,IF(COGSpt="90 days",'Profit and Loss Forecast'!G28,0))))*-(1+GSTC))</f>
        <v>0</v>
      </c>
      <c r="K28" s="105">
        <f>IF(COGSpt="",('Profit and Loss Forecast'!H28*(1+GSTC)*-SPd)+('Profit and Loss Forecast'!I28*(1+GSTC)*-SPc)+('Profit and Loss Forecast'!J28*(1+GSTC)*-SPb)+('Profit and Loss Forecast'!K28*(1+GSTC)*-SPa),IF(COGSpt="Current",'Profit and Loss Forecast'!K28,IF(COGSpt="30 days",'Profit and Loss Forecast'!J28,IF(COGSpt="60 days",'Profit and Loss Forecast'!I28,IF(COGSpt="90 days",'Profit and Loss Forecast'!H28,0))))*-(1+GSTC))</f>
        <v>0</v>
      </c>
      <c r="L28" s="105">
        <f>IF(COGSpt="",('Profit and Loss Forecast'!I28*(1+GSTC)*-SPd)+('Profit and Loss Forecast'!J28*(1+GSTC)*-SPc)+('Profit and Loss Forecast'!K28*(1+GSTC)*-SPb)+('Profit and Loss Forecast'!L28*(1+GSTC)*-SPa),IF(COGSpt="Current",'Profit and Loss Forecast'!L28,IF(COGSpt="30 days",'Profit and Loss Forecast'!K28,IF(COGSpt="60 days",'Profit and Loss Forecast'!J28,IF(COGSpt="90 days",'Profit and Loss Forecast'!I28,0))))*-(1+GSTC))</f>
        <v>0</v>
      </c>
      <c r="M28" s="105">
        <f>IF(COGSpt="",('Profit and Loss Forecast'!J28*(1+GSTC)*-SPd)+('Profit and Loss Forecast'!K28*(1+GSTC)*-SPc)+('Profit and Loss Forecast'!L28*(1+GSTC)*-SPb)+('Profit and Loss Forecast'!M28*(1+GSTC)*-SPa),IF(COGSpt="Current",'Profit and Loss Forecast'!M28,IF(COGSpt="30 days",'Profit and Loss Forecast'!L28,IF(COGSpt="60 days",'Profit and Loss Forecast'!K28,IF(COGSpt="90 days",'Profit and Loss Forecast'!J28,0))))*-(1+GSTC))</f>
        <v>0</v>
      </c>
      <c r="N28" s="105">
        <f>IF(COGSpt="",('Profit and Loss Forecast'!K28*(1+GSTC)*-SPd)+('Profit and Loss Forecast'!L28*(1+GSTC)*-SPc)+('Profit and Loss Forecast'!M28*(1+GSTC)*-SPb)+('Profit and Loss Forecast'!N28*(1+GSTC)*-SPa),IF(COGSpt="Current",'Profit and Loss Forecast'!N28,IF(COGSpt="30 days",'Profit and Loss Forecast'!M28,IF(COGSpt="60 days",'Profit and Loss Forecast'!L28,IF(COGSpt="90 days",'Profit and Loss Forecast'!K28,0))))*-(1+GSTC))</f>
        <v>0</v>
      </c>
      <c r="O28" s="105">
        <f>IF(COGSpt="",('Profit and Loss Forecast'!L28*(1+GSTC)*-SPd)+('Profit and Loss Forecast'!M28*(1+GSTC)*-SPc)+('Profit and Loss Forecast'!N28*(1+GSTC)*-SPb)+('Profit and Loss Forecast'!O28*(1+GSTC)*-SPa),IF(COGSpt="Current",'Profit and Loss Forecast'!O28,IF(COGSpt="30 days",'Profit and Loss Forecast'!N28,IF(COGSpt="60 days",'Profit and Loss Forecast'!M28,IF(COGSpt="90 days",'Profit and Loss Forecast'!L28,0))))*-(1+GSTC))</f>
        <v>0</v>
      </c>
      <c r="P28" s="105">
        <f>IF(COGSpt="",('Profit and Loss Forecast'!M28*(1+GSTC)*-SPd)+('Profit and Loss Forecast'!N28*(1+GSTC)*-SPc)+('Profit and Loss Forecast'!O28*(1+GSTC)*-SPb)+('Profit and Loss Forecast'!P28*(1+GSTC)*-SPa),IF(COGSpt="Current",'Profit and Loss Forecast'!P28,IF(COGSpt="30 days",'Profit and Loss Forecast'!O28,IF(COGSpt="60 days",'Profit and Loss Forecast'!N28,IF(COGSpt="90 days",'Profit and Loss Forecast'!M28,0))))*-(1+GSTC))</f>
        <v>0</v>
      </c>
      <c r="Q28" s="105">
        <f t="shared" si="2"/>
        <v>0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ht="13.5" customHeight="1" outlineLevel="1">
      <c r="A29" s="32"/>
      <c r="B29" s="32"/>
      <c r="C29" s="34" t="str">
        <f>'Profit and Loss Forecast'!B29</f>
        <v>-</v>
      </c>
      <c r="D29" s="34"/>
      <c r="E29" s="105">
        <f>IF(COGSpt="",('Profit and Loss Forecast'!E29*(1+GSTC)*-SPa),IF(COGSpt="Current",'Profit and Loss Forecast'!E29)*-(1+GSTC))</f>
        <v>0</v>
      </c>
      <c r="F29" s="105">
        <f>IF(COGSpt="",('Profit and Loss Forecast'!E29*(1+GSTC)*-SPb)+('Profit and Loss Forecast'!F29*(1+GSTC)*-SPa),IF(COGSpt="Current",'Profit and Loss Forecast'!F29,IF(COGSpt="30 days",'Profit and Loss Forecast'!E29,0))*-(1+GSTC))</f>
        <v>0</v>
      </c>
      <c r="G29" s="105">
        <f>IF(COGSpt="",('Profit and Loss Forecast'!E29*(1+GSTC)*-SPc)+('Profit and Loss Forecast'!F29*(1+GSTC)*-SPb)+('Profit and Loss Forecast'!G29*(1+GSTC)*-SPa),IF(COGSpt="Current",'Profit and Loss Forecast'!G29,IF(COGSpt="30 days",'Profit and Loss Forecast'!F29,IF(COGSpt="60 days",'Profit and Loss Forecast'!E29,0)))*-(1+GSTC))</f>
        <v>0</v>
      </c>
      <c r="H29" s="105">
        <f>IF(COGSpt="",('Profit and Loss Forecast'!E29*(1+GSTC)*-SPd)+('Profit and Loss Forecast'!F29*(1+GSTC)*-SPc)+('Profit and Loss Forecast'!G29*(1+GSTC)*-SPb)+('Profit and Loss Forecast'!H29*(1+GSTC)*-SPa),IF(COGSpt="Current",'Profit and Loss Forecast'!H29,IF(COGSpt="30 days",'Profit and Loss Forecast'!G29,IF(COGSpt="60 days",'Profit and Loss Forecast'!F29,IF(COGSpt="90 days",'Profit and Loss Forecast'!E29,0))))*-(1+GSTC))</f>
        <v>0</v>
      </c>
      <c r="I29" s="105">
        <f>IF(COGSpt="",('Profit and Loss Forecast'!F29*(1+GSTC)*-SPd)+('Profit and Loss Forecast'!G29*(1+GSTC)*-SPc)+('Profit and Loss Forecast'!H29*(1+GSTC)*-SPb)+('Profit and Loss Forecast'!I29*(1+GSTC)*-SPa),IF(COGSpt="Current",'Profit and Loss Forecast'!I29,IF(COGSpt="30 days",'Profit and Loss Forecast'!H29,IF(COGSpt="60 days",'Profit and Loss Forecast'!G29,IF(COGSpt="90 days",'Profit and Loss Forecast'!F29,0))))*-(1+GSTC))</f>
        <v>0</v>
      </c>
      <c r="J29" s="105">
        <f>IF(COGSpt="",('Profit and Loss Forecast'!G29*(1+GSTC)*-SPd)+('Profit and Loss Forecast'!H29*(1+GSTC)*-SPc)+('Profit and Loss Forecast'!I29*(1+GSTC)*-SPb)+('Profit and Loss Forecast'!J29*(1+GSTC)*-SPa),IF(COGSpt="Current",'Profit and Loss Forecast'!J29,IF(COGSpt="30 days",'Profit and Loss Forecast'!I29,IF(COGSpt="60 days",'Profit and Loss Forecast'!H29,IF(COGSpt="90 days",'Profit and Loss Forecast'!G29,0))))*-(1+GSTC))</f>
        <v>0</v>
      </c>
      <c r="K29" s="105">
        <f>IF(COGSpt="",('Profit and Loss Forecast'!H29*(1+GSTC)*-SPd)+('Profit and Loss Forecast'!I29*(1+GSTC)*-SPc)+('Profit and Loss Forecast'!J29*(1+GSTC)*-SPb)+('Profit and Loss Forecast'!K29*(1+GSTC)*-SPa),IF(COGSpt="Current",'Profit and Loss Forecast'!K29,IF(COGSpt="30 days",'Profit and Loss Forecast'!J29,IF(COGSpt="60 days",'Profit and Loss Forecast'!I29,IF(COGSpt="90 days",'Profit and Loss Forecast'!H29,0))))*-(1+GSTC))</f>
        <v>0</v>
      </c>
      <c r="L29" s="105">
        <f>IF(COGSpt="",('Profit and Loss Forecast'!I29*(1+GSTC)*-SPd)+('Profit and Loss Forecast'!J29*(1+GSTC)*-SPc)+('Profit and Loss Forecast'!K29*(1+GSTC)*-SPb)+('Profit and Loss Forecast'!L29*(1+GSTC)*-SPa),IF(COGSpt="Current",'Profit and Loss Forecast'!L29,IF(COGSpt="30 days",'Profit and Loss Forecast'!K29,IF(COGSpt="60 days",'Profit and Loss Forecast'!J29,IF(COGSpt="90 days",'Profit and Loss Forecast'!I29,0))))*-(1+GSTC))</f>
        <v>0</v>
      </c>
      <c r="M29" s="105">
        <f>IF(COGSpt="",('Profit and Loss Forecast'!J29*(1+GSTC)*-SPd)+('Profit and Loss Forecast'!K29*(1+GSTC)*-SPc)+('Profit and Loss Forecast'!L29*(1+GSTC)*-SPb)+('Profit and Loss Forecast'!M29*(1+GSTC)*-SPa),IF(COGSpt="Current",'Profit and Loss Forecast'!M29,IF(COGSpt="30 days",'Profit and Loss Forecast'!L29,IF(COGSpt="60 days",'Profit and Loss Forecast'!K29,IF(COGSpt="90 days",'Profit and Loss Forecast'!J29,0))))*-(1+GSTC))</f>
        <v>0</v>
      </c>
      <c r="N29" s="105">
        <f>IF(COGSpt="",('Profit and Loss Forecast'!K29*(1+GSTC)*-SPd)+('Profit and Loss Forecast'!L29*(1+GSTC)*-SPc)+('Profit and Loss Forecast'!M29*(1+GSTC)*-SPb)+('Profit and Loss Forecast'!N29*(1+GSTC)*-SPa),IF(COGSpt="Current",'Profit and Loss Forecast'!N29,IF(COGSpt="30 days",'Profit and Loss Forecast'!M29,IF(COGSpt="60 days",'Profit and Loss Forecast'!L29,IF(COGSpt="90 days",'Profit and Loss Forecast'!K29,0))))*-(1+GSTC))</f>
        <v>0</v>
      </c>
      <c r="O29" s="105">
        <f>IF(COGSpt="",('Profit and Loss Forecast'!L29*(1+GSTC)*-SPd)+('Profit and Loss Forecast'!M29*(1+GSTC)*-SPc)+('Profit and Loss Forecast'!N29*(1+GSTC)*-SPb)+('Profit and Loss Forecast'!O29*(1+GSTC)*-SPa),IF(COGSpt="Current",'Profit and Loss Forecast'!O29,IF(COGSpt="30 days",'Profit and Loss Forecast'!N29,IF(COGSpt="60 days",'Profit and Loss Forecast'!M29,IF(COGSpt="90 days",'Profit and Loss Forecast'!L29,0))))*-(1+GSTC))</f>
        <v>0</v>
      </c>
      <c r="P29" s="105">
        <f>IF(COGSpt="",('Profit and Loss Forecast'!M29*(1+GSTC)*-SPd)+('Profit and Loss Forecast'!N29*(1+GSTC)*-SPc)+('Profit and Loss Forecast'!O29*(1+GSTC)*-SPb)+('Profit and Loss Forecast'!P29*(1+GSTC)*-SPa),IF(COGSpt="Current",'Profit and Loss Forecast'!P29,IF(COGSpt="30 days",'Profit and Loss Forecast'!O29,IF(COGSpt="60 days",'Profit and Loss Forecast'!N29,IF(COGSpt="90 days",'Profit and Loss Forecast'!M29,0))))*-(1+GSTC))</f>
        <v>0</v>
      </c>
      <c r="Q29" s="105">
        <f t="shared" si="2"/>
        <v>0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ht="13.5" customHeight="1" outlineLevel="1">
      <c r="A30" s="32"/>
      <c r="B30" s="32"/>
      <c r="C30" s="34" t="str">
        <f>'Profit and Loss Forecast'!B30</f>
        <v>-</v>
      </c>
      <c r="D30" s="34"/>
      <c r="E30" s="105">
        <f>IF(COGSpt="",('Profit and Loss Forecast'!E30*(1+GSTC)*-SPa),IF(COGSpt="Current",'Profit and Loss Forecast'!E30)*-(1+GSTC))</f>
        <v>0</v>
      </c>
      <c r="F30" s="105">
        <f>IF(COGSpt="",('Profit and Loss Forecast'!E30*(1+GSTC)*-SPb)+('Profit and Loss Forecast'!F30*(1+GSTC)*-SPa),IF(COGSpt="Current",'Profit and Loss Forecast'!F30,IF(COGSpt="30 days",'Profit and Loss Forecast'!E30,0))*-(1+GSTC))</f>
        <v>0</v>
      </c>
      <c r="G30" s="105">
        <f>IF(COGSpt="",('Profit and Loss Forecast'!E30*(1+GSTC)*-SPc)+('Profit and Loss Forecast'!F30*(1+GSTC)*-SPb)+('Profit and Loss Forecast'!G30*(1+GSTC)*-SPa),IF(COGSpt="Current",'Profit and Loss Forecast'!G30,IF(COGSpt="30 days",'Profit and Loss Forecast'!F30,IF(COGSpt="60 days",'Profit and Loss Forecast'!E30,0)))*-(1+GSTC))</f>
        <v>0</v>
      </c>
      <c r="H30" s="105">
        <f>IF(COGSpt="",('Profit and Loss Forecast'!E30*(1+GSTC)*-SPd)+('Profit and Loss Forecast'!F30*(1+GSTC)*-SPc)+('Profit and Loss Forecast'!G30*(1+GSTC)*-SPb)+('Profit and Loss Forecast'!H30*(1+GSTC)*-SPa),IF(COGSpt="Current",'Profit and Loss Forecast'!H30,IF(COGSpt="30 days",'Profit and Loss Forecast'!G30,IF(COGSpt="60 days",'Profit and Loss Forecast'!F30,IF(COGSpt="90 days",'Profit and Loss Forecast'!E30,0))))*-(1+GSTC))</f>
        <v>0</v>
      </c>
      <c r="I30" s="105">
        <f>IF(COGSpt="",('Profit and Loss Forecast'!F30*(1+GSTC)*-SPd)+('Profit and Loss Forecast'!G30*(1+GSTC)*-SPc)+('Profit and Loss Forecast'!H30*(1+GSTC)*-SPb)+('Profit and Loss Forecast'!I30*(1+GSTC)*-SPa),IF(COGSpt="Current",'Profit and Loss Forecast'!I30,IF(COGSpt="30 days",'Profit and Loss Forecast'!H30,IF(COGSpt="60 days",'Profit and Loss Forecast'!G30,IF(COGSpt="90 days",'Profit and Loss Forecast'!F30,0))))*-(1+GSTC))</f>
        <v>0</v>
      </c>
      <c r="J30" s="105">
        <f>IF(COGSpt="",('Profit and Loss Forecast'!G30*(1+GSTC)*-SPd)+('Profit and Loss Forecast'!H30*(1+GSTC)*-SPc)+('Profit and Loss Forecast'!I30*(1+GSTC)*-SPb)+('Profit and Loss Forecast'!J30*(1+GSTC)*-SPa),IF(COGSpt="Current",'Profit and Loss Forecast'!J30,IF(COGSpt="30 days",'Profit and Loss Forecast'!I30,IF(COGSpt="60 days",'Profit and Loss Forecast'!H30,IF(COGSpt="90 days",'Profit and Loss Forecast'!G30,0))))*-(1+GSTC))</f>
        <v>0</v>
      </c>
      <c r="K30" s="105">
        <f>IF(COGSpt="",('Profit and Loss Forecast'!H30*(1+GSTC)*-SPd)+('Profit and Loss Forecast'!I30*(1+GSTC)*-SPc)+('Profit and Loss Forecast'!J30*(1+GSTC)*-SPb)+('Profit and Loss Forecast'!K30*(1+GSTC)*-SPa),IF(COGSpt="Current",'Profit and Loss Forecast'!K30,IF(COGSpt="30 days",'Profit and Loss Forecast'!J30,IF(COGSpt="60 days",'Profit and Loss Forecast'!I30,IF(COGSpt="90 days",'Profit and Loss Forecast'!H30,0))))*-(1+GSTC))</f>
        <v>0</v>
      </c>
      <c r="L30" s="105">
        <f>IF(COGSpt="",('Profit and Loss Forecast'!I30*(1+GSTC)*-SPd)+('Profit and Loss Forecast'!J30*(1+GSTC)*-SPc)+('Profit and Loss Forecast'!K30*(1+GSTC)*-SPb)+('Profit and Loss Forecast'!L30*(1+GSTC)*-SPa),IF(COGSpt="Current",'Profit and Loss Forecast'!L30,IF(COGSpt="30 days",'Profit and Loss Forecast'!K30,IF(COGSpt="60 days",'Profit and Loss Forecast'!J30,IF(COGSpt="90 days",'Profit and Loss Forecast'!I30,0))))*-(1+GSTC))</f>
        <v>0</v>
      </c>
      <c r="M30" s="105">
        <f>IF(COGSpt="",('Profit and Loss Forecast'!J30*(1+GSTC)*-SPd)+('Profit and Loss Forecast'!K30*(1+GSTC)*-SPc)+('Profit and Loss Forecast'!L30*(1+GSTC)*-SPb)+('Profit and Loss Forecast'!M30*(1+GSTC)*-SPa),IF(COGSpt="Current",'Profit and Loss Forecast'!M30,IF(COGSpt="30 days",'Profit and Loss Forecast'!L30,IF(COGSpt="60 days",'Profit and Loss Forecast'!K30,IF(COGSpt="90 days",'Profit and Loss Forecast'!J30,0))))*-(1+GSTC))</f>
        <v>0</v>
      </c>
      <c r="N30" s="105">
        <f>IF(COGSpt="",('Profit and Loss Forecast'!K30*(1+GSTC)*-SPd)+('Profit and Loss Forecast'!L30*(1+GSTC)*-SPc)+('Profit and Loss Forecast'!M30*(1+GSTC)*-SPb)+('Profit and Loss Forecast'!N30*(1+GSTC)*-SPa),IF(COGSpt="Current",'Profit and Loss Forecast'!N30,IF(COGSpt="30 days",'Profit and Loss Forecast'!M30,IF(COGSpt="60 days",'Profit and Loss Forecast'!L30,IF(COGSpt="90 days",'Profit and Loss Forecast'!K30,0))))*-(1+GSTC))</f>
        <v>0</v>
      </c>
      <c r="O30" s="105">
        <f>IF(COGSpt="",('Profit and Loss Forecast'!L30*(1+GSTC)*-SPd)+('Profit and Loss Forecast'!M30*(1+GSTC)*-SPc)+('Profit and Loss Forecast'!N30*(1+GSTC)*-SPb)+('Profit and Loss Forecast'!O30*(1+GSTC)*-SPa),IF(COGSpt="Current",'Profit and Loss Forecast'!O30,IF(COGSpt="30 days",'Profit and Loss Forecast'!N30,IF(COGSpt="60 days",'Profit and Loss Forecast'!M30,IF(COGSpt="90 days",'Profit and Loss Forecast'!L30,0))))*-(1+GSTC))</f>
        <v>0</v>
      </c>
      <c r="P30" s="105">
        <f>IF(COGSpt="",('Profit and Loss Forecast'!M30*(1+GSTC)*-SPd)+('Profit and Loss Forecast'!N30*(1+GSTC)*-SPc)+('Profit and Loss Forecast'!O30*(1+GSTC)*-SPb)+('Profit and Loss Forecast'!P30*(1+GSTC)*-SPa),IF(COGSpt="Current",'Profit and Loss Forecast'!P30,IF(COGSpt="30 days",'Profit and Loss Forecast'!O30,IF(COGSpt="60 days",'Profit and Loss Forecast'!N30,IF(COGSpt="90 days",'Profit and Loss Forecast'!M30,0))))*-(1+GSTC))</f>
        <v>0</v>
      </c>
      <c r="Q30" s="105">
        <f t="shared" si="2"/>
        <v>0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ht="13.5" customHeight="1" outlineLevel="1">
      <c r="A31" s="32"/>
      <c r="B31" s="32"/>
      <c r="C31" s="34" t="str">
        <f>'Profit and Loss Forecast'!B31</f>
        <v>-</v>
      </c>
      <c r="D31" s="34"/>
      <c r="E31" s="105">
        <f>IF(COGSpt="",('Profit and Loss Forecast'!E31*(1+GSTC)*-SPa),IF(COGSpt="Current",'Profit and Loss Forecast'!E31)*-(1+GSTC))</f>
        <v>0</v>
      </c>
      <c r="F31" s="105">
        <f>IF(COGSpt="",('Profit and Loss Forecast'!E31*(1+GSTC)*-SPb)+('Profit and Loss Forecast'!F31*(1+GSTC)*-SPa),IF(COGSpt="Current",'Profit and Loss Forecast'!F31,IF(COGSpt="30 days",'Profit and Loss Forecast'!E31,0))*-(1+GSTC))</f>
        <v>0</v>
      </c>
      <c r="G31" s="105">
        <f>IF(COGSpt="",('Profit and Loss Forecast'!E31*(1+GSTC)*-SPc)+('Profit and Loss Forecast'!F31*(1+GSTC)*-SPb)+('Profit and Loss Forecast'!G31*(1+GSTC)*-SPa),IF(COGSpt="Current",'Profit and Loss Forecast'!G31,IF(COGSpt="30 days",'Profit and Loss Forecast'!F31,IF(COGSpt="60 days",'Profit and Loss Forecast'!E31,0)))*-(1+GSTC))</f>
        <v>0</v>
      </c>
      <c r="H31" s="105">
        <f>IF(COGSpt="",('Profit and Loss Forecast'!E31*(1+GSTC)*-SPd)+('Profit and Loss Forecast'!F31*(1+GSTC)*-SPc)+('Profit and Loss Forecast'!G31*(1+GSTC)*-SPb)+('Profit and Loss Forecast'!H31*(1+GSTC)*-SPa),IF(COGSpt="Current",'Profit and Loss Forecast'!H31,IF(COGSpt="30 days",'Profit and Loss Forecast'!G31,IF(COGSpt="60 days",'Profit and Loss Forecast'!F31,IF(COGSpt="90 days",'Profit and Loss Forecast'!E31,0))))*-(1+GSTC))</f>
        <v>0</v>
      </c>
      <c r="I31" s="105">
        <f>IF(COGSpt="",('Profit and Loss Forecast'!F31*(1+GSTC)*-SPd)+('Profit and Loss Forecast'!G31*(1+GSTC)*-SPc)+('Profit and Loss Forecast'!H31*(1+GSTC)*-SPb)+('Profit and Loss Forecast'!I31*(1+GSTC)*-SPa),IF(COGSpt="Current",'Profit and Loss Forecast'!I31,IF(COGSpt="30 days",'Profit and Loss Forecast'!H31,IF(COGSpt="60 days",'Profit and Loss Forecast'!G31,IF(COGSpt="90 days",'Profit and Loss Forecast'!F31,0))))*-(1+GSTC))</f>
        <v>0</v>
      </c>
      <c r="J31" s="105">
        <f>IF(COGSpt="",('Profit and Loss Forecast'!G31*(1+GSTC)*-SPd)+('Profit and Loss Forecast'!H31*(1+GSTC)*-SPc)+('Profit and Loss Forecast'!I31*(1+GSTC)*-SPb)+('Profit and Loss Forecast'!J31*(1+GSTC)*-SPa),IF(COGSpt="Current",'Profit and Loss Forecast'!J31,IF(COGSpt="30 days",'Profit and Loss Forecast'!I31,IF(COGSpt="60 days",'Profit and Loss Forecast'!H31,IF(COGSpt="90 days",'Profit and Loss Forecast'!G31,0))))*-(1+GSTC))</f>
        <v>0</v>
      </c>
      <c r="K31" s="105">
        <f>IF(COGSpt="",('Profit and Loss Forecast'!H31*(1+GSTC)*-SPd)+('Profit and Loss Forecast'!I31*(1+GSTC)*-SPc)+('Profit and Loss Forecast'!J31*(1+GSTC)*-SPb)+('Profit and Loss Forecast'!K31*(1+GSTC)*-SPa),IF(COGSpt="Current",'Profit and Loss Forecast'!K31,IF(COGSpt="30 days",'Profit and Loss Forecast'!J31,IF(COGSpt="60 days",'Profit and Loss Forecast'!I31,IF(COGSpt="90 days",'Profit and Loss Forecast'!H31,0))))*-(1+GSTC))</f>
        <v>0</v>
      </c>
      <c r="L31" s="105">
        <f>IF(COGSpt="",('Profit and Loss Forecast'!I31*(1+GSTC)*-SPd)+('Profit and Loss Forecast'!J31*(1+GSTC)*-SPc)+('Profit and Loss Forecast'!K31*(1+GSTC)*-SPb)+('Profit and Loss Forecast'!L31*(1+GSTC)*-SPa),IF(COGSpt="Current",'Profit and Loss Forecast'!L31,IF(COGSpt="30 days",'Profit and Loss Forecast'!K31,IF(COGSpt="60 days",'Profit and Loss Forecast'!J31,IF(COGSpt="90 days",'Profit and Loss Forecast'!I31,0))))*-(1+GSTC))</f>
        <v>0</v>
      </c>
      <c r="M31" s="105">
        <f>IF(COGSpt="",('Profit and Loss Forecast'!J31*(1+GSTC)*-SPd)+('Profit and Loss Forecast'!K31*(1+GSTC)*-SPc)+('Profit and Loss Forecast'!L31*(1+GSTC)*-SPb)+('Profit and Loss Forecast'!M31*(1+GSTC)*-SPa),IF(COGSpt="Current",'Profit and Loss Forecast'!M31,IF(COGSpt="30 days",'Profit and Loss Forecast'!L31,IF(COGSpt="60 days",'Profit and Loss Forecast'!K31,IF(COGSpt="90 days",'Profit and Loss Forecast'!J31,0))))*-(1+GSTC))</f>
        <v>0</v>
      </c>
      <c r="N31" s="105">
        <f>IF(COGSpt="",('Profit and Loss Forecast'!K31*(1+GSTC)*-SPd)+('Profit and Loss Forecast'!L31*(1+GSTC)*-SPc)+('Profit and Loss Forecast'!M31*(1+GSTC)*-SPb)+('Profit and Loss Forecast'!N31*(1+GSTC)*-SPa),IF(COGSpt="Current",'Profit and Loss Forecast'!N31,IF(COGSpt="30 days",'Profit and Loss Forecast'!M31,IF(COGSpt="60 days",'Profit and Loss Forecast'!L31,IF(COGSpt="90 days",'Profit and Loss Forecast'!K31,0))))*-(1+GSTC))</f>
        <v>0</v>
      </c>
      <c r="O31" s="105">
        <f>IF(COGSpt="",('Profit and Loss Forecast'!L31*(1+GSTC)*-SPd)+('Profit and Loss Forecast'!M31*(1+GSTC)*-SPc)+('Profit and Loss Forecast'!N31*(1+GSTC)*-SPb)+('Profit and Loss Forecast'!O31*(1+GSTC)*-SPa),IF(COGSpt="Current",'Profit and Loss Forecast'!O31,IF(COGSpt="30 days",'Profit and Loss Forecast'!N31,IF(COGSpt="60 days",'Profit and Loss Forecast'!M31,IF(COGSpt="90 days",'Profit and Loss Forecast'!L31,0))))*-(1+GSTC))</f>
        <v>0</v>
      </c>
      <c r="P31" s="105">
        <f>IF(COGSpt="",('Profit and Loss Forecast'!M31*(1+GSTC)*-SPd)+('Profit and Loss Forecast'!N31*(1+GSTC)*-SPc)+('Profit and Loss Forecast'!O31*(1+GSTC)*-SPb)+('Profit and Loss Forecast'!P31*(1+GSTC)*-SPa),IF(COGSpt="Current",'Profit and Loss Forecast'!P31,IF(COGSpt="30 days",'Profit and Loss Forecast'!O31,IF(COGSpt="60 days",'Profit and Loss Forecast'!N31,IF(COGSpt="90 days",'Profit and Loss Forecast'!M31,0))))*-(1+GSTC))</f>
        <v>0</v>
      </c>
      <c r="Q31" s="105">
        <f t="shared" si="2"/>
        <v>0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ht="13.5" customHeight="1" outlineLevel="1">
      <c r="A32" s="32"/>
      <c r="B32" s="32"/>
      <c r="C32" s="34" t="str">
        <f>'Profit and Loss Forecast'!B32</f>
        <v>-</v>
      </c>
      <c r="D32" s="34"/>
      <c r="E32" s="105">
        <f>IF(COGSpt="",('Profit and Loss Forecast'!E32*(1+GSTC)*-SPa),IF(COGSpt="Current",'Profit and Loss Forecast'!E32)*-(1+GSTC))</f>
        <v>0</v>
      </c>
      <c r="F32" s="105">
        <f>IF(COGSpt="",('Profit and Loss Forecast'!E32*(1+GSTC)*-SPb)+('Profit and Loss Forecast'!F32*(1+GSTC)*-SPa),IF(COGSpt="Current",'Profit and Loss Forecast'!F32,IF(COGSpt="30 days",'Profit and Loss Forecast'!E32,0))*-(1+GSTC))</f>
        <v>0</v>
      </c>
      <c r="G32" s="105">
        <f>IF(COGSpt="",('Profit and Loss Forecast'!E32*(1+GSTC)*-SPc)+('Profit and Loss Forecast'!F32*(1+GSTC)*-SPb)+('Profit and Loss Forecast'!G32*(1+GSTC)*-SPa),IF(COGSpt="Current",'Profit and Loss Forecast'!G32,IF(COGSpt="30 days",'Profit and Loss Forecast'!F32,IF(COGSpt="60 days",'Profit and Loss Forecast'!E32,0)))*-(1+GSTC))</f>
        <v>0</v>
      </c>
      <c r="H32" s="105">
        <f>IF(COGSpt="",('Profit and Loss Forecast'!E32*(1+GSTC)*-SPd)+('Profit and Loss Forecast'!F32*(1+GSTC)*-SPc)+('Profit and Loss Forecast'!G32*(1+GSTC)*-SPb)+('Profit and Loss Forecast'!H32*(1+GSTC)*-SPa),IF(COGSpt="Current",'Profit and Loss Forecast'!H32,IF(COGSpt="30 days",'Profit and Loss Forecast'!G32,IF(COGSpt="60 days",'Profit and Loss Forecast'!F32,IF(COGSpt="90 days",'Profit and Loss Forecast'!E32,0))))*-(1+GSTC))</f>
        <v>0</v>
      </c>
      <c r="I32" s="105">
        <f>IF(COGSpt="",('Profit and Loss Forecast'!F32*(1+GSTC)*-SPd)+('Profit and Loss Forecast'!G32*(1+GSTC)*-SPc)+('Profit and Loss Forecast'!H32*(1+GSTC)*-SPb)+('Profit and Loss Forecast'!I32*(1+GSTC)*-SPa),IF(COGSpt="Current",'Profit and Loss Forecast'!I32,IF(COGSpt="30 days",'Profit and Loss Forecast'!H32,IF(COGSpt="60 days",'Profit and Loss Forecast'!G32,IF(COGSpt="90 days",'Profit and Loss Forecast'!F32,0))))*-(1+GSTC))</f>
        <v>0</v>
      </c>
      <c r="J32" s="105">
        <f>IF(COGSpt="",('Profit and Loss Forecast'!G32*(1+GSTC)*-SPd)+('Profit and Loss Forecast'!H32*(1+GSTC)*-SPc)+('Profit and Loss Forecast'!I32*(1+GSTC)*-SPb)+('Profit and Loss Forecast'!J32*(1+GSTC)*-SPa),IF(COGSpt="Current",'Profit and Loss Forecast'!J32,IF(COGSpt="30 days",'Profit and Loss Forecast'!I32,IF(COGSpt="60 days",'Profit and Loss Forecast'!H32,IF(COGSpt="90 days",'Profit and Loss Forecast'!G32,0))))*-(1+GSTC))</f>
        <v>0</v>
      </c>
      <c r="K32" s="105">
        <f>IF(COGSpt="",('Profit and Loss Forecast'!H32*(1+GSTC)*-SPd)+('Profit and Loss Forecast'!I32*(1+GSTC)*-SPc)+('Profit and Loss Forecast'!J32*(1+GSTC)*-SPb)+('Profit and Loss Forecast'!K32*(1+GSTC)*-SPa),IF(COGSpt="Current",'Profit and Loss Forecast'!K32,IF(COGSpt="30 days",'Profit and Loss Forecast'!J32,IF(COGSpt="60 days",'Profit and Loss Forecast'!I32,IF(COGSpt="90 days",'Profit and Loss Forecast'!H32,0))))*-(1+GSTC))</f>
        <v>0</v>
      </c>
      <c r="L32" s="105">
        <f>IF(COGSpt="",('Profit and Loss Forecast'!I32*(1+GSTC)*-SPd)+('Profit and Loss Forecast'!J32*(1+GSTC)*-SPc)+('Profit and Loss Forecast'!K32*(1+GSTC)*-SPb)+('Profit and Loss Forecast'!L32*(1+GSTC)*-SPa),IF(COGSpt="Current",'Profit and Loss Forecast'!L32,IF(COGSpt="30 days",'Profit and Loss Forecast'!K32,IF(COGSpt="60 days",'Profit and Loss Forecast'!J32,IF(COGSpt="90 days",'Profit and Loss Forecast'!I32,0))))*-(1+GSTC))</f>
        <v>0</v>
      </c>
      <c r="M32" s="105">
        <f>IF(COGSpt="",('Profit and Loss Forecast'!J32*(1+GSTC)*-SPd)+('Profit and Loss Forecast'!K32*(1+GSTC)*-SPc)+('Profit and Loss Forecast'!L32*(1+GSTC)*-SPb)+('Profit and Loss Forecast'!M32*(1+GSTC)*-SPa),IF(COGSpt="Current",'Profit and Loss Forecast'!M32,IF(COGSpt="30 days",'Profit and Loss Forecast'!L32,IF(COGSpt="60 days",'Profit and Loss Forecast'!K32,IF(COGSpt="90 days",'Profit and Loss Forecast'!J32,0))))*-(1+GSTC))</f>
        <v>0</v>
      </c>
      <c r="N32" s="105">
        <f>IF(COGSpt="",('Profit and Loss Forecast'!K32*(1+GSTC)*-SPd)+('Profit and Loss Forecast'!L32*(1+GSTC)*-SPc)+('Profit and Loss Forecast'!M32*(1+GSTC)*-SPb)+('Profit and Loss Forecast'!N32*(1+GSTC)*-SPa),IF(COGSpt="Current",'Profit and Loss Forecast'!N32,IF(COGSpt="30 days",'Profit and Loss Forecast'!M32,IF(COGSpt="60 days",'Profit and Loss Forecast'!L32,IF(COGSpt="90 days",'Profit and Loss Forecast'!K32,0))))*-(1+GSTC))</f>
        <v>0</v>
      </c>
      <c r="O32" s="105">
        <f>IF(COGSpt="",('Profit and Loss Forecast'!L32*(1+GSTC)*-SPd)+('Profit and Loss Forecast'!M32*(1+GSTC)*-SPc)+('Profit and Loss Forecast'!N32*(1+GSTC)*-SPb)+('Profit and Loss Forecast'!O32*(1+GSTC)*-SPa),IF(COGSpt="Current",'Profit and Loss Forecast'!O32,IF(COGSpt="30 days",'Profit and Loss Forecast'!N32,IF(COGSpt="60 days",'Profit and Loss Forecast'!M32,IF(COGSpt="90 days",'Profit and Loss Forecast'!L32,0))))*-(1+GSTC))</f>
        <v>0</v>
      </c>
      <c r="P32" s="105">
        <f>IF(COGSpt="",('Profit and Loss Forecast'!M32*(1+GSTC)*-SPd)+('Profit and Loss Forecast'!N32*(1+GSTC)*-SPc)+('Profit and Loss Forecast'!O32*(1+GSTC)*-SPb)+('Profit and Loss Forecast'!P32*(1+GSTC)*-SPa),IF(COGSpt="Current",'Profit and Loss Forecast'!P32,IF(COGSpt="30 days",'Profit and Loss Forecast'!O32,IF(COGSpt="60 days",'Profit and Loss Forecast'!N32,IF(COGSpt="90 days",'Profit and Loss Forecast'!M32,0))))*-(1+GSTC))</f>
        <v>0</v>
      </c>
      <c r="Q32" s="105">
        <f t="shared" si="2"/>
        <v>0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ht="13.5" customHeight="1" outlineLevel="1">
      <c r="A33" s="32"/>
      <c r="B33" s="32"/>
      <c r="C33" s="34" t="str">
        <f>'Profit and Loss Forecast'!B33</f>
        <v>-</v>
      </c>
      <c r="D33" s="34"/>
      <c r="E33" s="105">
        <f>IF(COGSpt="",('Profit and Loss Forecast'!E33*(1+GSTC)*-SPa),IF(COGSpt="Current",'Profit and Loss Forecast'!E33)*-(1+GSTC))</f>
        <v>0</v>
      </c>
      <c r="F33" s="105">
        <f>IF(COGSpt="",('Profit and Loss Forecast'!E33*(1+GSTC)*-SPb)+('Profit and Loss Forecast'!F33*(1+GSTC)*-SPa),IF(COGSpt="Current",'Profit and Loss Forecast'!F33,IF(COGSpt="30 days",'Profit and Loss Forecast'!E33,0))*-(1+GSTC))</f>
        <v>0</v>
      </c>
      <c r="G33" s="105">
        <f>IF(COGSpt="",('Profit and Loss Forecast'!E33*(1+GSTC)*-SPc)+('Profit and Loss Forecast'!F33*(1+GSTC)*-SPb)+('Profit and Loss Forecast'!G33*(1+GSTC)*-SPa),IF(COGSpt="Current",'Profit and Loss Forecast'!G33,IF(COGSpt="30 days",'Profit and Loss Forecast'!F33,IF(COGSpt="60 days",'Profit and Loss Forecast'!E33,0)))*-(1+GSTC))</f>
        <v>0</v>
      </c>
      <c r="H33" s="105">
        <f>IF(COGSpt="",('Profit and Loss Forecast'!E33*(1+GSTC)*-SPd)+('Profit and Loss Forecast'!F33*(1+GSTC)*-SPc)+('Profit and Loss Forecast'!G33*(1+GSTC)*-SPb)+('Profit and Loss Forecast'!H33*(1+GSTC)*-SPa),IF(COGSpt="Current",'Profit and Loss Forecast'!H33,IF(COGSpt="30 days",'Profit and Loss Forecast'!G33,IF(COGSpt="60 days",'Profit and Loss Forecast'!F33,IF(COGSpt="90 days",'Profit and Loss Forecast'!E33,0))))*-(1+GSTC))</f>
        <v>0</v>
      </c>
      <c r="I33" s="105">
        <f>IF(COGSpt="",('Profit and Loss Forecast'!F33*(1+GSTC)*-SPd)+('Profit and Loss Forecast'!G33*(1+GSTC)*-SPc)+('Profit and Loss Forecast'!H33*(1+GSTC)*-SPb)+('Profit and Loss Forecast'!I33*(1+GSTC)*-SPa),IF(COGSpt="Current",'Profit and Loss Forecast'!I33,IF(COGSpt="30 days",'Profit and Loss Forecast'!H33,IF(COGSpt="60 days",'Profit and Loss Forecast'!G33,IF(COGSpt="90 days",'Profit and Loss Forecast'!F33,0))))*-(1+GSTC))</f>
        <v>0</v>
      </c>
      <c r="J33" s="105">
        <f>IF(COGSpt="",('Profit and Loss Forecast'!G33*(1+GSTC)*-SPd)+('Profit and Loss Forecast'!H33*(1+GSTC)*-SPc)+('Profit and Loss Forecast'!I33*(1+GSTC)*-SPb)+('Profit and Loss Forecast'!J33*(1+GSTC)*-SPa),IF(COGSpt="Current",'Profit and Loss Forecast'!J33,IF(COGSpt="30 days",'Profit and Loss Forecast'!I33,IF(COGSpt="60 days",'Profit and Loss Forecast'!H33,IF(COGSpt="90 days",'Profit and Loss Forecast'!G33,0))))*-(1+GSTC))</f>
        <v>0</v>
      </c>
      <c r="K33" s="105">
        <f>IF(COGSpt="",('Profit and Loss Forecast'!H33*(1+GSTC)*-SPd)+('Profit and Loss Forecast'!I33*(1+GSTC)*-SPc)+('Profit and Loss Forecast'!J33*(1+GSTC)*-SPb)+('Profit and Loss Forecast'!K33*(1+GSTC)*-SPa),IF(COGSpt="Current",'Profit and Loss Forecast'!K33,IF(COGSpt="30 days",'Profit and Loss Forecast'!J33,IF(COGSpt="60 days",'Profit and Loss Forecast'!I33,IF(COGSpt="90 days",'Profit and Loss Forecast'!H33,0))))*-(1+GSTC))</f>
        <v>0</v>
      </c>
      <c r="L33" s="105">
        <f>IF(COGSpt="",('Profit and Loss Forecast'!I33*(1+GSTC)*-SPd)+('Profit and Loss Forecast'!J33*(1+GSTC)*-SPc)+('Profit and Loss Forecast'!K33*(1+GSTC)*-SPb)+('Profit and Loss Forecast'!L33*(1+GSTC)*-SPa),IF(COGSpt="Current",'Profit and Loss Forecast'!L33,IF(COGSpt="30 days",'Profit and Loss Forecast'!K33,IF(COGSpt="60 days",'Profit and Loss Forecast'!J33,IF(COGSpt="90 days",'Profit and Loss Forecast'!I33,0))))*-(1+GSTC))</f>
        <v>0</v>
      </c>
      <c r="M33" s="105">
        <f>IF(COGSpt="",('Profit and Loss Forecast'!J33*(1+GSTC)*-SPd)+('Profit and Loss Forecast'!K33*(1+GSTC)*-SPc)+('Profit and Loss Forecast'!L33*(1+GSTC)*-SPb)+('Profit and Loss Forecast'!M33*(1+GSTC)*-SPa),IF(COGSpt="Current",'Profit and Loss Forecast'!M33,IF(COGSpt="30 days",'Profit and Loss Forecast'!L33,IF(COGSpt="60 days",'Profit and Loss Forecast'!K33,IF(COGSpt="90 days",'Profit and Loss Forecast'!J33,0))))*-(1+GSTC))</f>
        <v>0</v>
      </c>
      <c r="N33" s="105">
        <f>IF(COGSpt="",('Profit and Loss Forecast'!K33*(1+GSTC)*-SPd)+('Profit and Loss Forecast'!L33*(1+GSTC)*-SPc)+('Profit and Loss Forecast'!M33*(1+GSTC)*-SPb)+('Profit and Loss Forecast'!N33*(1+GSTC)*-SPa),IF(COGSpt="Current",'Profit and Loss Forecast'!N33,IF(COGSpt="30 days",'Profit and Loss Forecast'!M33,IF(COGSpt="60 days",'Profit and Loss Forecast'!L33,IF(COGSpt="90 days",'Profit and Loss Forecast'!K33,0))))*-(1+GSTC))</f>
        <v>0</v>
      </c>
      <c r="O33" s="105">
        <f>IF(COGSpt="",('Profit and Loss Forecast'!L33*(1+GSTC)*-SPd)+('Profit and Loss Forecast'!M33*(1+GSTC)*-SPc)+('Profit and Loss Forecast'!N33*(1+GSTC)*-SPb)+('Profit and Loss Forecast'!O33*(1+GSTC)*-SPa),IF(COGSpt="Current",'Profit and Loss Forecast'!O33,IF(COGSpt="30 days",'Profit and Loss Forecast'!N33,IF(COGSpt="60 days",'Profit and Loss Forecast'!M33,IF(COGSpt="90 days",'Profit and Loss Forecast'!L33,0))))*-(1+GSTC))</f>
        <v>0</v>
      </c>
      <c r="P33" s="105">
        <f>IF(COGSpt="",('Profit and Loss Forecast'!M33*(1+GSTC)*-SPd)+('Profit and Loss Forecast'!N33*(1+GSTC)*-SPc)+('Profit and Loss Forecast'!O33*(1+GSTC)*-SPb)+('Profit and Loss Forecast'!P33*(1+GSTC)*-SPa),IF(COGSpt="Current",'Profit and Loss Forecast'!P33,IF(COGSpt="30 days",'Profit and Loss Forecast'!O33,IF(COGSpt="60 days",'Profit and Loss Forecast'!N33,IF(COGSpt="90 days",'Profit and Loss Forecast'!M33,0))))*-(1+GSTC))</f>
        <v>0</v>
      </c>
      <c r="Q33" s="105">
        <f t="shared" si="2"/>
        <v>0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ht="13.5" customHeight="1" outlineLevel="1">
      <c r="A34" s="32"/>
      <c r="B34" s="32"/>
      <c r="C34" s="34" t="str">
        <f>'Profit and Loss Forecast'!B34</f>
        <v>-</v>
      </c>
      <c r="D34" s="34"/>
      <c r="E34" s="105">
        <f>IF(COGSpt="",('Profit and Loss Forecast'!E34*(1+GSTC)*-SPa),IF(COGSpt="Current",'Profit and Loss Forecast'!E34)*-(1+GSTC))</f>
        <v>0</v>
      </c>
      <c r="F34" s="105">
        <f>IF(COGSpt="",('Profit and Loss Forecast'!E34*(1+GSTC)*-SPb)+('Profit and Loss Forecast'!F34*(1+GSTC)*-SPa),IF(COGSpt="Current",'Profit and Loss Forecast'!F34,IF(COGSpt="30 days",'Profit and Loss Forecast'!E34,0))*-(1+GSTC))</f>
        <v>0</v>
      </c>
      <c r="G34" s="105">
        <f>IF(COGSpt="",('Profit and Loss Forecast'!E34*(1+GSTC)*-SPc)+('Profit and Loss Forecast'!F34*(1+GSTC)*-SPb)+('Profit and Loss Forecast'!G34*(1+GSTC)*-SPa),IF(COGSpt="Current",'Profit and Loss Forecast'!G34,IF(COGSpt="30 days",'Profit and Loss Forecast'!F34,IF(COGSpt="60 days",'Profit and Loss Forecast'!E34,0)))*-(1+GSTC))</f>
        <v>0</v>
      </c>
      <c r="H34" s="105">
        <f>IF(COGSpt="",('Profit and Loss Forecast'!E34*(1+GSTC)*-SPd)+('Profit and Loss Forecast'!F34*(1+GSTC)*-SPc)+('Profit and Loss Forecast'!G34*(1+GSTC)*-SPb)+('Profit and Loss Forecast'!H34*(1+GSTC)*-SPa),IF(COGSpt="Current",'Profit and Loss Forecast'!H34,IF(COGSpt="30 days",'Profit and Loss Forecast'!G34,IF(COGSpt="60 days",'Profit and Loss Forecast'!F34,IF(COGSpt="90 days",'Profit and Loss Forecast'!E34,0))))*-(1+GSTC))</f>
        <v>0</v>
      </c>
      <c r="I34" s="105">
        <f>IF(COGSpt="",('Profit and Loss Forecast'!F34*(1+GSTC)*-SPd)+('Profit and Loss Forecast'!G34*(1+GSTC)*-SPc)+('Profit and Loss Forecast'!H34*(1+GSTC)*-SPb)+('Profit and Loss Forecast'!I34*(1+GSTC)*-SPa),IF(COGSpt="Current",'Profit and Loss Forecast'!I34,IF(COGSpt="30 days",'Profit and Loss Forecast'!H34,IF(COGSpt="60 days",'Profit and Loss Forecast'!G34,IF(COGSpt="90 days",'Profit and Loss Forecast'!F34,0))))*-(1+GSTC))</f>
        <v>0</v>
      </c>
      <c r="J34" s="105">
        <f>IF(COGSpt="",('Profit and Loss Forecast'!G34*(1+GSTC)*-SPd)+('Profit and Loss Forecast'!H34*(1+GSTC)*-SPc)+('Profit and Loss Forecast'!I34*(1+GSTC)*-SPb)+('Profit and Loss Forecast'!J34*(1+GSTC)*-SPa),IF(COGSpt="Current",'Profit and Loss Forecast'!J34,IF(COGSpt="30 days",'Profit and Loss Forecast'!I34,IF(COGSpt="60 days",'Profit and Loss Forecast'!H34,IF(COGSpt="90 days",'Profit and Loss Forecast'!G34,0))))*-(1+GSTC))</f>
        <v>0</v>
      </c>
      <c r="K34" s="105">
        <f>IF(COGSpt="",('Profit and Loss Forecast'!H34*(1+GSTC)*-SPd)+('Profit and Loss Forecast'!I34*(1+GSTC)*-SPc)+('Profit and Loss Forecast'!J34*(1+GSTC)*-SPb)+('Profit and Loss Forecast'!K34*(1+GSTC)*-SPa),IF(COGSpt="Current",'Profit and Loss Forecast'!K34,IF(COGSpt="30 days",'Profit and Loss Forecast'!J34,IF(COGSpt="60 days",'Profit and Loss Forecast'!I34,IF(COGSpt="90 days",'Profit and Loss Forecast'!H34,0))))*-(1+GSTC))</f>
        <v>0</v>
      </c>
      <c r="L34" s="105">
        <f>IF(COGSpt="",('Profit and Loss Forecast'!I34*(1+GSTC)*-SPd)+('Profit and Loss Forecast'!J34*(1+GSTC)*-SPc)+('Profit and Loss Forecast'!K34*(1+GSTC)*-SPb)+('Profit and Loss Forecast'!L34*(1+GSTC)*-SPa),IF(COGSpt="Current",'Profit and Loss Forecast'!L34,IF(COGSpt="30 days",'Profit and Loss Forecast'!K34,IF(COGSpt="60 days",'Profit and Loss Forecast'!J34,IF(COGSpt="90 days",'Profit and Loss Forecast'!I34,0))))*-(1+GSTC))</f>
        <v>0</v>
      </c>
      <c r="M34" s="105">
        <f>IF(COGSpt="",('Profit and Loss Forecast'!J34*(1+GSTC)*-SPd)+('Profit and Loss Forecast'!K34*(1+GSTC)*-SPc)+('Profit and Loss Forecast'!L34*(1+GSTC)*-SPb)+('Profit and Loss Forecast'!M34*(1+GSTC)*-SPa),IF(COGSpt="Current",'Profit and Loss Forecast'!M34,IF(COGSpt="30 days",'Profit and Loss Forecast'!L34,IF(COGSpt="60 days",'Profit and Loss Forecast'!K34,IF(COGSpt="90 days",'Profit and Loss Forecast'!J34,0))))*-(1+GSTC))</f>
        <v>0</v>
      </c>
      <c r="N34" s="105">
        <f>IF(COGSpt="",('Profit and Loss Forecast'!K34*(1+GSTC)*-SPd)+('Profit and Loss Forecast'!L34*(1+GSTC)*-SPc)+('Profit and Loss Forecast'!M34*(1+GSTC)*-SPb)+('Profit and Loss Forecast'!N34*(1+GSTC)*-SPa),IF(COGSpt="Current",'Profit and Loss Forecast'!N34,IF(COGSpt="30 days",'Profit and Loss Forecast'!M34,IF(COGSpt="60 days",'Profit and Loss Forecast'!L34,IF(COGSpt="90 days",'Profit and Loss Forecast'!K34,0))))*-(1+GSTC))</f>
        <v>0</v>
      </c>
      <c r="O34" s="105">
        <f>IF(COGSpt="",('Profit and Loss Forecast'!L34*(1+GSTC)*-SPd)+('Profit and Loss Forecast'!M34*(1+GSTC)*-SPc)+('Profit and Loss Forecast'!N34*(1+GSTC)*-SPb)+('Profit and Loss Forecast'!O34*(1+GSTC)*-SPa),IF(COGSpt="Current",'Profit and Loss Forecast'!O34,IF(COGSpt="30 days",'Profit and Loss Forecast'!N34,IF(COGSpt="60 days",'Profit and Loss Forecast'!M34,IF(COGSpt="90 days",'Profit and Loss Forecast'!L34,0))))*-(1+GSTC))</f>
        <v>0</v>
      </c>
      <c r="P34" s="105">
        <f>IF(COGSpt="",('Profit and Loss Forecast'!M34*(1+GSTC)*-SPd)+('Profit and Loss Forecast'!N34*(1+GSTC)*-SPc)+('Profit and Loss Forecast'!O34*(1+GSTC)*-SPb)+('Profit and Loss Forecast'!P34*(1+GSTC)*-SPa),IF(COGSpt="Current",'Profit and Loss Forecast'!P34,IF(COGSpt="30 days",'Profit and Loss Forecast'!O34,IF(COGSpt="60 days",'Profit and Loss Forecast'!N34,IF(COGSpt="90 days",'Profit and Loss Forecast'!M34,0))))*-(1+GSTC))</f>
        <v>0</v>
      </c>
      <c r="Q34" s="105">
        <f t="shared" si="2"/>
        <v>0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ht="13.5" customHeight="1" outlineLevel="1">
      <c r="A35" s="32"/>
      <c r="B35" s="32"/>
      <c r="C35" s="34" t="str">
        <f>'Profit and Loss Forecast'!B35</f>
        <v>-</v>
      </c>
      <c r="D35" s="34"/>
      <c r="E35" s="105">
        <f>IF(COGSpt="",('Profit and Loss Forecast'!E35*(1+GSTC)*-SPa),IF(COGSpt="Current",'Profit and Loss Forecast'!E35)*-(1+GSTC))</f>
        <v>0</v>
      </c>
      <c r="F35" s="105">
        <f>IF(COGSpt="",('Profit and Loss Forecast'!E35*(1+GSTC)*-SPb)+('Profit and Loss Forecast'!F35*(1+GSTC)*-SPa),IF(COGSpt="Current",'Profit and Loss Forecast'!F35,IF(COGSpt="30 days",'Profit and Loss Forecast'!E35,0))*-(1+GSTC))</f>
        <v>0</v>
      </c>
      <c r="G35" s="105">
        <f>IF(COGSpt="",('Profit and Loss Forecast'!E35*(1+GSTC)*-SPc)+('Profit and Loss Forecast'!F35*(1+GSTC)*-SPb)+('Profit and Loss Forecast'!G35*(1+GSTC)*-SPa),IF(COGSpt="Current",'Profit and Loss Forecast'!G35,IF(COGSpt="30 days",'Profit and Loss Forecast'!F35,IF(COGSpt="60 days",'Profit and Loss Forecast'!E35,0)))*-(1+GSTC))</f>
        <v>0</v>
      </c>
      <c r="H35" s="105">
        <f>IF(COGSpt="",('Profit and Loss Forecast'!E35*(1+GSTC)*-SPd)+('Profit and Loss Forecast'!F35*(1+GSTC)*-SPc)+('Profit and Loss Forecast'!G35*(1+GSTC)*-SPb)+('Profit and Loss Forecast'!H35*(1+GSTC)*-SPa),IF(COGSpt="Current",'Profit and Loss Forecast'!H35,IF(COGSpt="30 days",'Profit and Loss Forecast'!G35,IF(COGSpt="60 days",'Profit and Loss Forecast'!F35,IF(COGSpt="90 days",'Profit and Loss Forecast'!E35,0))))*-(1+GSTC))</f>
        <v>0</v>
      </c>
      <c r="I35" s="105">
        <f>IF(COGSpt="",('Profit and Loss Forecast'!F35*(1+GSTC)*-SPd)+('Profit and Loss Forecast'!G35*(1+GSTC)*-SPc)+('Profit and Loss Forecast'!H35*(1+GSTC)*-SPb)+('Profit and Loss Forecast'!I35*(1+GSTC)*-SPa),IF(COGSpt="Current",'Profit and Loss Forecast'!I35,IF(COGSpt="30 days",'Profit and Loss Forecast'!H35,IF(COGSpt="60 days",'Profit and Loss Forecast'!G35,IF(COGSpt="90 days",'Profit and Loss Forecast'!F35,0))))*-(1+GSTC))</f>
        <v>0</v>
      </c>
      <c r="J35" s="105">
        <f>IF(COGSpt="",('Profit and Loss Forecast'!G35*(1+GSTC)*-SPd)+('Profit and Loss Forecast'!H35*(1+GSTC)*-SPc)+('Profit and Loss Forecast'!I35*(1+GSTC)*-SPb)+('Profit and Loss Forecast'!J35*(1+GSTC)*-SPa),IF(COGSpt="Current",'Profit and Loss Forecast'!J35,IF(COGSpt="30 days",'Profit and Loss Forecast'!I35,IF(COGSpt="60 days",'Profit and Loss Forecast'!H35,IF(COGSpt="90 days",'Profit and Loss Forecast'!G35,0))))*-(1+GSTC))</f>
        <v>0</v>
      </c>
      <c r="K35" s="105">
        <f>IF(COGSpt="",('Profit and Loss Forecast'!H35*(1+GSTC)*-SPd)+('Profit and Loss Forecast'!I35*(1+GSTC)*-SPc)+('Profit and Loss Forecast'!J35*(1+GSTC)*-SPb)+('Profit and Loss Forecast'!K35*(1+GSTC)*-SPa),IF(COGSpt="Current",'Profit and Loss Forecast'!K35,IF(COGSpt="30 days",'Profit and Loss Forecast'!J35,IF(COGSpt="60 days",'Profit and Loss Forecast'!I35,IF(COGSpt="90 days",'Profit and Loss Forecast'!H35,0))))*-(1+GSTC))</f>
        <v>0</v>
      </c>
      <c r="L35" s="105">
        <f>IF(COGSpt="",('Profit and Loss Forecast'!I35*(1+GSTC)*-SPd)+('Profit and Loss Forecast'!J35*(1+GSTC)*-SPc)+('Profit and Loss Forecast'!K35*(1+GSTC)*-SPb)+('Profit and Loss Forecast'!L35*(1+GSTC)*-SPa),IF(COGSpt="Current",'Profit and Loss Forecast'!L35,IF(COGSpt="30 days",'Profit and Loss Forecast'!K35,IF(COGSpt="60 days",'Profit and Loss Forecast'!J35,IF(COGSpt="90 days",'Profit and Loss Forecast'!I35,0))))*-(1+GSTC))</f>
        <v>0</v>
      </c>
      <c r="M35" s="105">
        <f>IF(COGSpt="",('Profit and Loss Forecast'!J35*(1+GSTC)*-SPd)+('Profit and Loss Forecast'!K35*(1+GSTC)*-SPc)+('Profit and Loss Forecast'!L35*(1+GSTC)*-SPb)+('Profit and Loss Forecast'!M35*(1+GSTC)*-SPa),IF(COGSpt="Current",'Profit and Loss Forecast'!M35,IF(COGSpt="30 days",'Profit and Loss Forecast'!L35,IF(COGSpt="60 days",'Profit and Loss Forecast'!K35,IF(COGSpt="90 days",'Profit and Loss Forecast'!J35,0))))*-(1+GSTC))</f>
        <v>0</v>
      </c>
      <c r="N35" s="105">
        <f>IF(COGSpt="",('Profit and Loss Forecast'!K35*(1+GSTC)*-SPd)+('Profit and Loss Forecast'!L35*(1+GSTC)*-SPc)+('Profit and Loss Forecast'!M35*(1+GSTC)*-SPb)+('Profit and Loss Forecast'!N35*(1+GSTC)*-SPa),IF(COGSpt="Current",'Profit and Loss Forecast'!N35,IF(COGSpt="30 days",'Profit and Loss Forecast'!M35,IF(COGSpt="60 days",'Profit and Loss Forecast'!L35,IF(COGSpt="90 days",'Profit and Loss Forecast'!K35,0))))*-(1+GSTC))</f>
        <v>0</v>
      </c>
      <c r="O35" s="105">
        <f>IF(COGSpt="",('Profit and Loss Forecast'!L35*(1+GSTC)*-SPd)+('Profit and Loss Forecast'!M35*(1+GSTC)*-SPc)+('Profit and Loss Forecast'!N35*(1+GSTC)*-SPb)+('Profit and Loss Forecast'!O35*(1+GSTC)*-SPa),IF(COGSpt="Current",'Profit and Loss Forecast'!O35,IF(COGSpt="30 days",'Profit and Loss Forecast'!N35,IF(COGSpt="60 days",'Profit and Loss Forecast'!M35,IF(COGSpt="90 days",'Profit and Loss Forecast'!L35,0))))*-(1+GSTC))</f>
        <v>0</v>
      </c>
      <c r="P35" s="105">
        <f>IF(COGSpt="",('Profit and Loss Forecast'!M35*(1+GSTC)*-SPd)+('Profit and Loss Forecast'!N35*(1+GSTC)*-SPc)+('Profit and Loss Forecast'!O35*(1+GSTC)*-SPb)+('Profit and Loss Forecast'!P35*(1+GSTC)*-SPa),IF(COGSpt="Current",'Profit and Loss Forecast'!P35,IF(COGSpt="30 days",'Profit and Loss Forecast'!O35,IF(COGSpt="60 days",'Profit and Loss Forecast'!N35,IF(COGSpt="90 days",'Profit and Loss Forecast'!M35,0))))*-(1+GSTC))</f>
        <v>0</v>
      </c>
      <c r="Q35" s="105">
        <f t="shared" si="2"/>
        <v>0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ht="13.5" customHeight="1" outlineLevel="1">
      <c r="A36" s="32"/>
      <c r="B36" s="32"/>
      <c r="C36" s="34" t="str">
        <f>'Profit and Loss Forecast'!B36</f>
        <v>-</v>
      </c>
      <c r="D36" s="34"/>
      <c r="E36" s="105">
        <f>IF(COGSpt="",('Profit and Loss Forecast'!E36*(1+GSTC)*-SPa),IF(COGSpt="Current",'Profit and Loss Forecast'!E36)*-(1+GSTC))</f>
        <v>0</v>
      </c>
      <c r="F36" s="105">
        <f>IF(COGSpt="",('Profit and Loss Forecast'!E36*(1+GSTC)*-SPb)+('Profit and Loss Forecast'!F36*(1+GSTC)*-SPa),IF(COGSpt="Current",'Profit and Loss Forecast'!F36,IF(COGSpt="30 days",'Profit and Loss Forecast'!E36,0))*-(1+GSTC))</f>
        <v>0</v>
      </c>
      <c r="G36" s="105">
        <f>IF(COGSpt="",('Profit and Loss Forecast'!E36*(1+GSTC)*-SPc)+('Profit and Loss Forecast'!F36*(1+GSTC)*-SPb)+('Profit and Loss Forecast'!G36*(1+GSTC)*-SPa),IF(COGSpt="Current",'Profit and Loss Forecast'!G36,IF(COGSpt="30 days",'Profit and Loss Forecast'!F36,IF(COGSpt="60 days",'Profit and Loss Forecast'!E36,0)))*-(1+GSTC))</f>
        <v>0</v>
      </c>
      <c r="H36" s="105">
        <f>IF(COGSpt="",('Profit and Loss Forecast'!E36*(1+GSTC)*-SPd)+('Profit and Loss Forecast'!F36*(1+GSTC)*-SPc)+('Profit and Loss Forecast'!G36*(1+GSTC)*-SPb)+('Profit and Loss Forecast'!H36*(1+GSTC)*-SPa),IF(COGSpt="Current",'Profit and Loss Forecast'!H36,IF(COGSpt="30 days",'Profit and Loss Forecast'!G36,IF(COGSpt="60 days",'Profit and Loss Forecast'!F36,IF(COGSpt="90 days",'Profit and Loss Forecast'!E36,0))))*-(1+GSTC))</f>
        <v>0</v>
      </c>
      <c r="I36" s="105">
        <f>IF(COGSpt="",('Profit and Loss Forecast'!F36*(1+GSTC)*-SPd)+('Profit and Loss Forecast'!G36*(1+GSTC)*-SPc)+('Profit and Loss Forecast'!H36*(1+GSTC)*-SPb)+('Profit and Loss Forecast'!I36*(1+GSTC)*-SPa),IF(COGSpt="Current",'Profit and Loss Forecast'!I36,IF(COGSpt="30 days",'Profit and Loss Forecast'!H36,IF(COGSpt="60 days",'Profit and Loss Forecast'!G36,IF(COGSpt="90 days",'Profit and Loss Forecast'!F36,0))))*-(1+GSTC))</f>
        <v>0</v>
      </c>
      <c r="J36" s="105">
        <f>IF(COGSpt="",('Profit and Loss Forecast'!G36*(1+GSTC)*-SPd)+('Profit and Loss Forecast'!H36*(1+GSTC)*-SPc)+('Profit and Loss Forecast'!I36*(1+GSTC)*-SPb)+('Profit and Loss Forecast'!J36*(1+GSTC)*-SPa),IF(COGSpt="Current",'Profit and Loss Forecast'!J36,IF(COGSpt="30 days",'Profit and Loss Forecast'!I36,IF(COGSpt="60 days",'Profit and Loss Forecast'!H36,IF(COGSpt="90 days",'Profit and Loss Forecast'!G36,0))))*-(1+GSTC))</f>
        <v>0</v>
      </c>
      <c r="K36" s="105">
        <f>IF(COGSpt="",('Profit and Loss Forecast'!H36*(1+GSTC)*-SPd)+('Profit and Loss Forecast'!I36*(1+GSTC)*-SPc)+('Profit and Loss Forecast'!J36*(1+GSTC)*-SPb)+('Profit and Loss Forecast'!K36*(1+GSTC)*-SPa),IF(COGSpt="Current",'Profit and Loss Forecast'!K36,IF(COGSpt="30 days",'Profit and Loss Forecast'!J36,IF(COGSpt="60 days",'Profit and Loss Forecast'!I36,IF(COGSpt="90 days",'Profit and Loss Forecast'!H36,0))))*-(1+GSTC))</f>
        <v>0</v>
      </c>
      <c r="L36" s="105">
        <f>IF(COGSpt="",('Profit and Loss Forecast'!I36*(1+GSTC)*-SPd)+('Profit and Loss Forecast'!J36*(1+GSTC)*-SPc)+('Profit and Loss Forecast'!K36*(1+GSTC)*-SPb)+('Profit and Loss Forecast'!L36*(1+GSTC)*-SPa),IF(COGSpt="Current",'Profit and Loss Forecast'!L36,IF(COGSpt="30 days",'Profit and Loss Forecast'!K36,IF(COGSpt="60 days",'Profit and Loss Forecast'!J36,IF(COGSpt="90 days",'Profit and Loss Forecast'!I36,0))))*-(1+GSTC))</f>
        <v>0</v>
      </c>
      <c r="M36" s="105">
        <f>IF(COGSpt="",('Profit and Loss Forecast'!J36*(1+GSTC)*-SPd)+('Profit and Loss Forecast'!K36*(1+GSTC)*-SPc)+('Profit and Loss Forecast'!L36*(1+GSTC)*-SPb)+('Profit and Loss Forecast'!M36*(1+GSTC)*-SPa),IF(COGSpt="Current",'Profit and Loss Forecast'!M36,IF(COGSpt="30 days",'Profit and Loss Forecast'!L36,IF(COGSpt="60 days",'Profit and Loss Forecast'!K36,IF(COGSpt="90 days",'Profit and Loss Forecast'!J36,0))))*-(1+GSTC))</f>
        <v>0</v>
      </c>
      <c r="N36" s="105">
        <f>IF(COGSpt="",('Profit and Loss Forecast'!K36*(1+GSTC)*-SPd)+('Profit and Loss Forecast'!L36*(1+GSTC)*-SPc)+('Profit and Loss Forecast'!M36*(1+GSTC)*-SPb)+('Profit and Loss Forecast'!N36*(1+GSTC)*-SPa),IF(COGSpt="Current",'Profit and Loss Forecast'!N36,IF(COGSpt="30 days",'Profit and Loss Forecast'!M36,IF(COGSpt="60 days",'Profit and Loss Forecast'!L36,IF(COGSpt="90 days",'Profit and Loss Forecast'!K36,0))))*-(1+GSTC))</f>
        <v>0</v>
      </c>
      <c r="O36" s="105">
        <f>IF(COGSpt="",('Profit and Loss Forecast'!L36*(1+GSTC)*-SPd)+('Profit and Loss Forecast'!M36*(1+GSTC)*-SPc)+('Profit and Loss Forecast'!N36*(1+GSTC)*-SPb)+('Profit and Loss Forecast'!O36*(1+GSTC)*-SPa),IF(COGSpt="Current",'Profit and Loss Forecast'!O36,IF(COGSpt="30 days",'Profit and Loss Forecast'!N36,IF(COGSpt="60 days",'Profit and Loss Forecast'!M36,IF(COGSpt="90 days",'Profit and Loss Forecast'!L36,0))))*-(1+GSTC))</f>
        <v>0</v>
      </c>
      <c r="P36" s="105">
        <f>IF(COGSpt="",('Profit and Loss Forecast'!M36*(1+GSTC)*-SPd)+('Profit and Loss Forecast'!N36*(1+GSTC)*-SPc)+('Profit and Loss Forecast'!O36*(1+GSTC)*-SPb)+('Profit and Loss Forecast'!P36*(1+GSTC)*-SPa),IF(COGSpt="Current",'Profit and Loss Forecast'!P36,IF(COGSpt="30 days",'Profit and Loss Forecast'!O36,IF(COGSpt="60 days",'Profit and Loss Forecast'!N36,IF(COGSpt="90 days",'Profit and Loss Forecast'!M36,0))))*-(1+GSTC))</f>
        <v>0</v>
      </c>
      <c r="Q36" s="105">
        <f t="shared" si="2"/>
        <v>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ht="13.5" customHeight="1" outlineLevel="1">
      <c r="A37" s="32"/>
      <c r="B37" s="32"/>
      <c r="C37" s="34" t="str">
        <f>'Profit and Loss Forecast'!B37</f>
        <v>-</v>
      </c>
      <c r="D37" s="34"/>
      <c r="E37" s="105">
        <f>IF(COGSpt="",('Profit and Loss Forecast'!E37*(1+GSTC)*-SPa),IF(COGSpt="Current",'Profit and Loss Forecast'!E37)*-(1+GSTC))</f>
        <v>0</v>
      </c>
      <c r="F37" s="105">
        <f>IF(COGSpt="",('Profit and Loss Forecast'!E37*(1+GSTC)*-SPb)+('Profit and Loss Forecast'!F37*(1+GSTC)*-SPa),IF(COGSpt="Current",'Profit and Loss Forecast'!F37,IF(COGSpt="30 days",'Profit and Loss Forecast'!E37,0))*-(1+GSTC))</f>
        <v>0</v>
      </c>
      <c r="G37" s="105">
        <f>IF(COGSpt="",('Profit and Loss Forecast'!E37*(1+GSTC)*-SPc)+('Profit and Loss Forecast'!F37*(1+GSTC)*-SPb)+('Profit and Loss Forecast'!G37*(1+GSTC)*-SPa),IF(COGSpt="Current",'Profit and Loss Forecast'!G37,IF(COGSpt="30 days",'Profit and Loss Forecast'!F37,IF(COGSpt="60 days",'Profit and Loss Forecast'!E37,0)))*-(1+GSTC))</f>
        <v>0</v>
      </c>
      <c r="H37" s="105">
        <f>IF(COGSpt="",('Profit and Loss Forecast'!E37*(1+GSTC)*-SPd)+('Profit and Loss Forecast'!F37*(1+GSTC)*-SPc)+('Profit and Loss Forecast'!G37*(1+GSTC)*-SPb)+('Profit and Loss Forecast'!H37*(1+GSTC)*-SPa),IF(COGSpt="Current",'Profit and Loss Forecast'!H37,IF(COGSpt="30 days",'Profit and Loss Forecast'!G37,IF(COGSpt="60 days",'Profit and Loss Forecast'!F37,IF(COGSpt="90 days",'Profit and Loss Forecast'!E37,0))))*-(1+GSTC))</f>
        <v>0</v>
      </c>
      <c r="I37" s="105">
        <f>IF(COGSpt="",('Profit and Loss Forecast'!F37*(1+GSTC)*-SPd)+('Profit and Loss Forecast'!G37*(1+GSTC)*-SPc)+('Profit and Loss Forecast'!H37*(1+GSTC)*-SPb)+('Profit and Loss Forecast'!I37*(1+GSTC)*-SPa),IF(COGSpt="Current",'Profit and Loss Forecast'!I37,IF(COGSpt="30 days",'Profit and Loss Forecast'!H37,IF(COGSpt="60 days",'Profit and Loss Forecast'!G37,IF(COGSpt="90 days",'Profit and Loss Forecast'!F37,0))))*-(1+GSTC))</f>
        <v>0</v>
      </c>
      <c r="J37" s="105">
        <f>IF(COGSpt="",('Profit and Loss Forecast'!G37*(1+GSTC)*-SPd)+('Profit and Loss Forecast'!H37*(1+GSTC)*-SPc)+('Profit and Loss Forecast'!I37*(1+GSTC)*-SPb)+('Profit and Loss Forecast'!J37*(1+GSTC)*-SPa),IF(COGSpt="Current",'Profit and Loss Forecast'!J37,IF(COGSpt="30 days",'Profit and Loss Forecast'!I37,IF(COGSpt="60 days",'Profit and Loss Forecast'!H37,IF(COGSpt="90 days",'Profit and Loss Forecast'!G37,0))))*-(1+GSTC))</f>
        <v>0</v>
      </c>
      <c r="K37" s="105">
        <f>IF(COGSpt="",('Profit and Loss Forecast'!H37*(1+GSTC)*-SPd)+('Profit and Loss Forecast'!I37*(1+GSTC)*-SPc)+('Profit and Loss Forecast'!J37*(1+GSTC)*-SPb)+('Profit and Loss Forecast'!K37*(1+GSTC)*-SPa),IF(COGSpt="Current",'Profit and Loss Forecast'!K37,IF(COGSpt="30 days",'Profit and Loss Forecast'!J37,IF(COGSpt="60 days",'Profit and Loss Forecast'!I37,IF(COGSpt="90 days",'Profit and Loss Forecast'!H37,0))))*-(1+GSTC))</f>
        <v>0</v>
      </c>
      <c r="L37" s="105">
        <f>IF(COGSpt="",('Profit and Loss Forecast'!I37*(1+GSTC)*-SPd)+('Profit and Loss Forecast'!J37*(1+GSTC)*-SPc)+('Profit and Loss Forecast'!K37*(1+GSTC)*-SPb)+('Profit and Loss Forecast'!L37*(1+GSTC)*-SPa),IF(COGSpt="Current",'Profit and Loss Forecast'!L37,IF(COGSpt="30 days",'Profit and Loss Forecast'!K37,IF(COGSpt="60 days",'Profit and Loss Forecast'!J37,IF(COGSpt="90 days",'Profit and Loss Forecast'!I37,0))))*-(1+GSTC))</f>
        <v>0</v>
      </c>
      <c r="M37" s="105">
        <f>IF(COGSpt="",('Profit and Loss Forecast'!J37*(1+GSTC)*-SPd)+('Profit and Loss Forecast'!K37*(1+GSTC)*-SPc)+('Profit and Loss Forecast'!L37*(1+GSTC)*-SPb)+('Profit and Loss Forecast'!M37*(1+GSTC)*-SPa),IF(COGSpt="Current",'Profit and Loss Forecast'!M37,IF(COGSpt="30 days",'Profit and Loss Forecast'!L37,IF(COGSpt="60 days",'Profit and Loss Forecast'!K37,IF(COGSpt="90 days",'Profit and Loss Forecast'!J37,0))))*-(1+GSTC))</f>
        <v>0</v>
      </c>
      <c r="N37" s="105">
        <f>IF(COGSpt="",('Profit and Loss Forecast'!K37*(1+GSTC)*-SPd)+('Profit and Loss Forecast'!L37*(1+GSTC)*-SPc)+('Profit and Loss Forecast'!M37*(1+GSTC)*-SPb)+('Profit and Loss Forecast'!N37*(1+GSTC)*-SPa),IF(COGSpt="Current",'Profit and Loss Forecast'!N37,IF(COGSpt="30 days",'Profit and Loss Forecast'!M37,IF(COGSpt="60 days",'Profit and Loss Forecast'!L37,IF(COGSpt="90 days",'Profit and Loss Forecast'!K37,0))))*-(1+GSTC))</f>
        <v>0</v>
      </c>
      <c r="O37" s="105">
        <f>IF(COGSpt="",('Profit and Loss Forecast'!L37*(1+GSTC)*-SPd)+('Profit and Loss Forecast'!M37*(1+GSTC)*-SPc)+('Profit and Loss Forecast'!N37*(1+GSTC)*-SPb)+('Profit and Loss Forecast'!O37*(1+GSTC)*-SPa),IF(COGSpt="Current",'Profit and Loss Forecast'!O37,IF(COGSpt="30 days",'Profit and Loss Forecast'!N37,IF(COGSpt="60 days",'Profit and Loss Forecast'!M37,IF(COGSpt="90 days",'Profit and Loss Forecast'!L37,0))))*-(1+GSTC))</f>
        <v>0</v>
      </c>
      <c r="P37" s="105">
        <f>IF(COGSpt="",('Profit and Loss Forecast'!M37*(1+GSTC)*-SPd)+('Profit and Loss Forecast'!N37*(1+GSTC)*-SPc)+('Profit and Loss Forecast'!O37*(1+GSTC)*-SPb)+('Profit and Loss Forecast'!P37*(1+GSTC)*-SPa),IF(COGSpt="Current",'Profit and Loss Forecast'!P37,IF(COGSpt="30 days",'Profit and Loss Forecast'!O37,IF(COGSpt="60 days",'Profit and Loss Forecast'!N37,IF(COGSpt="90 days",'Profit and Loss Forecast'!M37,0))))*-(1+GSTC))</f>
        <v>0</v>
      </c>
      <c r="Q37" s="105">
        <f t="shared" si="2"/>
        <v>0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ht="13.5" customHeight="1" outlineLevel="1">
      <c r="A38" s="32"/>
      <c r="B38" s="32"/>
      <c r="C38" s="34" t="str">
        <f>'Profit and Loss Forecast'!B38</f>
        <v>-</v>
      </c>
      <c r="D38" s="34"/>
      <c r="E38" s="105">
        <f>IF(COGSpt="",('Profit and Loss Forecast'!E38*(1+GSTC)*-SPa),IF(COGSpt="Current",'Profit and Loss Forecast'!E38)*-(1+GSTC))</f>
        <v>0</v>
      </c>
      <c r="F38" s="105">
        <f>IF(COGSpt="",('Profit and Loss Forecast'!E38*(1+GSTC)*-SPb)+('Profit and Loss Forecast'!F38*(1+GSTC)*-SPa),IF(COGSpt="Current",'Profit and Loss Forecast'!F38,IF(COGSpt="30 days",'Profit and Loss Forecast'!E38,0))*-(1+GSTC))</f>
        <v>0</v>
      </c>
      <c r="G38" s="105">
        <f>IF(COGSpt="",('Profit and Loss Forecast'!E38*(1+GSTC)*-SPc)+('Profit and Loss Forecast'!F38*(1+GSTC)*-SPb)+('Profit and Loss Forecast'!G38*(1+GSTC)*-SPa),IF(COGSpt="Current",'Profit and Loss Forecast'!G38,IF(COGSpt="30 days",'Profit and Loss Forecast'!F38,IF(COGSpt="60 days",'Profit and Loss Forecast'!E38,0)))*-(1+GSTC))</f>
        <v>0</v>
      </c>
      <c r="H38" s="105">
        <f>IF(COGSpt="",('Profit and Loss Forecast'!E38*(1+GSTC)*-SPd)+('Profit and Loss Forecast'!F38*(1+GSTC)*-SPc)+('Profit and Loss Forecast'!G38*(1+GSTC)*-SPb)+('Profit and Loss Forecast'!H38*(1+GSTC)*-SPa),IF(COGSpt="Current",'Profit and Loss Forecast'!H38,IF(COGSpt="30 days",'Profit and Loss Forecast'!G38,IF(COGSpt="60 days",'Profit and Loss Forecast'!F38,IF(COGSpt="90 days",'Profit and Loss Forecast'!E38,0))))*-(1+GSTC))</f>
        <v>0</v>
      </c>
      <c r="I38" s="105">
        <f>IF(COGSpt="",('Profit and Loss Forecast'!F38*(1+GSTC)*-SPd)+('Profit and Loss Forecast'!G38*(1+GSTC)*-SPc)+('Profit and Loss Forecast'!H38*(1+GSTC)*-SPb)+('Profit and Loss Forecast'!I38*(1+GSTC)*-SPa),IF(COGSpt="Current",'Profit and Loss Forecast'!I38,IF(COGSpt="30 days",'Profit and Loss Forecast'!H38,IF(COGSpt="60 days",'Profit and Loss Forecast'!G38,IF(COGSpt="90 days",'Profit and Loss Forecast'!F38,0))))*-(1+GSTC))</f>
        <v>0</v>
      </c>
      <c r="J38" s="105">
        <f>IF(COGSpt="",('Profit and Loss Forecast'!G38*(1+GSTC)*-SPd)+('Profit and Loss Forecast'!H38*(1+GSTC)*-SPc)+('Profit and Loss Forecast'!I38*(1+GSTC)*-SPb)+('Profit and Loss Forecast'!J38*(1+GSTC)*-SPa),IF(COGSpt="Current",'Profit and Loss Forecast'!J38,IF(COGSpt="30 days",'Profit and Loss Forecast'!I38,IF(COGSpt="60 days",'Profit and Loss Forecast'!H38,IF(COGSpt="90 days",'Profit and Loss Forecast'!G38,0))))*-(1+GSTC))</f>
        <v>0</v>
      </c>
      <c r="K38" s="105">
        <f>IF(COGSpt="",('Profit and Loss Forecast'!H38*(1+GSTC)*-SPd)+('Profit and Loss Forecast'!I38*(1+GSTC)*-SPc)+('Profit and Loss Forecast'!J38*(1+GSTC)*-SPb)+('Profit and Loss Forecast'!K38*(1+GSTC)*-SPa),IF(COGSpt="Current",'Profit and Loss Forecast'!K38,IF(COGSpt="30 days",'Profit and Loss Forecast'!J38,IF(COGSpt="60 days",'Profit and Loss Forecast'!I38,IF(COGSpt="90 days",'Profit and Loss Forecast'!H38,0))))*-(1+GSTC))</f>
        <v>0</v>
      </c>
      <c r="L38" s="105">
        <f>IF(COGSpt="",('Profit and Loss Forecast'!I38*(1+GSTC)*-SPd)+('Profit and Loss Forecast'!J38*(1+GSTC)*-SPc)+('Profit and Loss Forecast'!K38*(1+GSTC)*-SPb)+('Profit and Loss Forecast'!L38*(1+GSTC)*-SPa),IF(COGSpt="Current",'Profit and Loss Forecast'!L38,IF(COGSpt="30 days",'Profit and Loss Forecast'!K38,IF(COGSpt="60 days",'Profit and Loss Forecast'!J38,IF(COGSpt="90 days",'Profit and Loss Forecast'!I38,0))))*-(1+GSTC))</f>
        <v>0</v>
      </c>
      <c r="M38" s="105">
        <f>IF(COGSpt="",('Profit and Loss Forecast'!J38*(1+GSTC)*-SPd)+('Profit and Loss Forecast'!K38*(1+GSTC)*-SPc)+('Profit and Loss Forecast'!L38*(1+GSTC)*-SPb)+('Profit and Loss Forecast'!M38*(1+GSTC)*-SPa),IF(COGSpt="Current",'Profit and Loss Forecast'!M38,IF(COGSpt="30 days",'Profit and Loss Forecast'!L38,IF(COGSpt="60 days",'Profit and Loss Forecast'!K38,IF(COGSpt="90 days",'Profit and Loss Forecast'!J38,0))))*-(1+GSTC))</f>
        <v>0</v>
      </c>
      <c r="N38" s="105">
        <f>IF(COGSpt="",('Profit and Loss Forecast'!K38*(1+GSTC)*-SPd)+('Profit and Loss Forecast'!L38*(1+GSTC)*-SPc)+('Profit and Loss Forecast'!M38*(1+GSTC)*-SPb)+('Profit and Loss Forecast'!N38*(1+GSTC)*-SPa),IF(COGSpt="Current",'Profit and Loss Forecast'!N38,IF(COGSpt="30 days",'Profit and Loss Forecast'!M38,IF(COGSpt="60 days",'Profit and Loss Forecast'!L38,IF(COGSpt="90 days",'Profit and Loss Forecast'!K38,0))))*-(1+GSTC))</f>
        <v>0</v>
      </c>
      <c r="O38" s="105">
        <f>IF(COGSpt="",('Profit and Loss Forecast'!L38*(1+GSTC)*-SPd)+('Profit and Loss Forecast'!M38*(1+GSTC)*-SPc)+('Profit and Loss Forecast'!N38*(1+GSTC)*-SPb)+('Profit and Loss Forecast'!O38*(1+GSTC)*-SPa),IF(COGSpt="Current",'Profit and Loss Forecast'!O38,IF(COGSpt="30 days",'Profit and Loss Forecast'!N38,IF(COGSpt="60 days",'Profit and Loss Forecast'!M38,IF(COGSpt="90 days",'Profit and Loss Forecast'!L38,0))))*-(1+GSTC))</f>
        <v>0</v>
      </c>
      <c r="P38" s="105">
        <f>IF(COGSpt="",('Profit and Loss Forecast'!M38*(1+GSTC)*-SPd)+('Profit and Loss Forecast'!N38*(1+GSTC)*-SPc)+('Profit and Loss Forecast'!O38*(1+GSTC)*-SPb)+('Profit and Loss Forecast'!P38*(1+GSTC)*-SPa),IF(COGSpt="Current",'Profit and Loss Forecast'!P38,IF(COGSpt="30 days",'Profit and Loss Forecast'!O38,IF(COGSpt="60 days",'Profit and Loss Forecast'!N38,IF(COGSpt="90 days",'Profit and Loss Forecast'!M38,0))))*-(1+GSTC))</f>
        <v>0</v>
      </c>
      <c r="Q38" s="105">
        <f t="shared" si="2"/>
        <v>0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ht="13.5" customHeight="1" outlineLevel="1">
      <c r="A39" s="32"/>
      <c r="B39" s="32"/>
      <c r="C39" s="110" t="str">
        <f>'Profit and Loss Forecast'!B39</f>
        <v>Cost of Sales - Wages</v>
      </c>
      <c r="D39" s="110"/>
      <c r="E39" s="111">
        <f>'Profit and Loss Forecast'!E39*-(1-PAYGP)</f>
        <v>0</v>
      </c>
      <c r="F39" s="111">
        <f>'Profit and Loss Forecast'!F39*-(1-PAYGP)</f>
        <v>0</v>
      </c>
      <c r="G39" s="111">
        <f>'Profit and Loss Forecast'!G39*-(1-PAYGP)</f>
        <v>0</v>
      </c>
      <c r="H39" s="111">
        <f>'Profit and Loss Forecast'!H39*-(1-PAYGP)</f>
        <v>0</v>
      </c>
      <c r="I39" s="111">
        <f>'Profit and Loss Forecast'!I39*-(1-PAYGP)</f>
        <v>0</v>
      </c>
      <c r="J39" s="111">
        <f>'Profit and Loss Forecast'!J39*-(1-PAYGP)</f>
        <v>0</v>
      </c>
      <c r="K39" s="111">
        <f>'Profit and Loss Forecast'!K39*-(1-PAYGP)</f>
        <v>0</v>
      </c>
      <c r="L39" s="111">
        <f>'Profit and Loss Forecast'!L39*-(1-PAYGP)</f>
        <v>0</v>
      </c>
      <c r="M39" s="111">
        <f>'Profit and Loss Forecast'!M39*-(1-PAYGP)</f>
        <v>0</v>
      </c>
      <c r="N39" s="111">
        <f>'Profit and Loss Forecast'!N39*-(1-PAYGP)</f>
        <v>0</v>
      </c>
      <c r="O39" s="111">
        <f>'Profit and Loss Forecast'!O39*-(1-PAYGP)</f>
        <v>0</v>
      </c>
      <c r="P39" s="111">
        <f>'Profit and Loss Forecast'!P39*-(1-PAYGP)</f>
        <v>0</v>
      </c>
      <c r="Q39" s="111">
        <f t="shared" si="2"/>
        <v>0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ht="13.5" customHeight="1" outlineLevel="1">
      <c r="A40" s="32"/>
      <c r="B40" s="32"/>
      <c r="C40" s="34" t="str">
        <f>'Profit and Loss Forecast'!B40</f>
        <v>Cost of Sales - Super</v>
      </c>
      <c r="D40" s="34"/>
      <c r="E40" s="105">
        <v>0.0</v>
      </c>
      <c r="F40" s="105">
        <f>IF(SP="Quarterly",0,-'Profit and Loss Forecast'!E40)</f>
        <v>0</v>
      </c>
      <c r="G40" s="105">
        <f>IF(SP="Quarterly",0,-'Profit and Loss Forecast'!F40)</f>
        <v>0</v>
      </c>
      <c r="H40" s="105">
        <f>IF(SP="Quarterly",-SUM('Profit and Loss Forecast'!E40:G40),-'Profit and Loss Forecast'!G40)</f>
        <v>0</v>
      </c>
      <c r="I40" s="105">
        <f>IF(SP="Quarterly",0,-'Profit and Loss Forecast'!H40)</f>
        <v>0</v>
      </c>
      <c r="J40" s="105">
        <f>IF(SP="Quarterly",0,-'Profit and Loss Forecast'!I40)</f>
        <v>0</v>
      </c>
      <c r="K40" s="105">
        <f>IF(SP="Quarterly",-SUM('Profit and Loss Forecast'!H40:J40),-'Profit and Loss Forecast'!J40)</f>
        <v>0</v>
      </c>
      <c r="L40" s="105">
        <f>IF(SP="Quarterly",0,-'Profit and Loss Forecast'!K40)</f>
        <v>0</v>
      </c>
      <c r="M40" s="105">
        <f>IF(SP="Quarterly",0,-'Profit and Loss Forecast'!L40)</f>
        <v>0</v>
      </c>
      <c r="N40" s="105">
        <f>IF(SP="Quarterly",-SUM('Profit and Loss Forecast'!K40:M40),-'Profit and Loss Forecast'!M40)</f>
        <v>0</v>
      </c>
      <c r="O40" s="105">
        <f>IF(SP="Quarterly",0,-'Profit and Loss Forecast'!N40)</f>
        <v>0</v>
      </c>
      <c r="P40" s="105">
        <f>IF(SP="Quarterly",0,-'Profit and Loss Forecast'!O40)</f>
        <v>0</v>
      </c>
      <c r="Q40" s="105">
        <f t="shared" si="2"/>
        <v>0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</row>
    <row r="41" ht="13.5" customHeight="1">
      <c r="A41" s="32"/>
      <c r="B41" s="32"/>
      <c r="C41" s="52" t="s">
        <v>80</v>
      </c>
      <c r="D41" s="52"/>
      <c r="E41" s="112">
        <f t="shared" ref="E41:P41" si="4">SUM(E23:E40)</f>
        <v>0</v>
      </c>
      <c r="F41" s="112">
        <f t="shared" si="4"/>
        <v>0</v>
      </c>
      <c r="G41" s="112">
        <f t="shared" si="4"/>
        <v>0</v>
      </c>
      <c r="H41" s="112">
        <f t="shared" si="4"/>
        <v>0</v>
      </c>
      <c r="I41" s="112">
        <f t="shared" si="4"/>
        <v>0</v>
      </c>
      <c r="J41" s="112">
        <f t="shared" si="4"/>
        <v>0</v>
      </c>
      <c r="K41" s="112">
        <f t="shared" si="4"/>
        <v>0</v>
      </c>
      <c r="L41" s="112">
        <f t="shared" si="4"/>
        <v>0</v>
      </c>
      <c r="M41" s="112">
        <f t="shared" si="4"/>
        <v>0</v>
      </c>
      <c r="N41" s="112">
        <f t="shared" si="4"/>
        <v>0</v>
      </c>
      <c r="O41" s="112">
        <f t="shared" si="4"/>
        <v>0</v>
      </c>
      <c r="P41" s="112">
        <f t="shared" si="4"/>
        <v>0</v>
      </c>
      <c r="Q41" s="112">
        <f t="shared" si="2"/>
        <v>0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</row>
    <row r="42" ht="13.5" customHeight="1">
      <c r="A42" s="32"/>
      <c r="B42" s="32"/>
      <c r="C42" s="34"/>
      <c r="D42" s="34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>
        <f t="shared" si="2"/>
        <v>0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</row>
    <row r="43" ht="2.25" customHeight="1">
      <c r="A43" s="32"/>
      <c r="B43" s="32"/>
      <c r="C43" s="34"/>
      <c r="D43" s="34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>
        <f t="shared" si="2"/>
        <v>0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ht="2.25" customHeight="1">
      <c r="A44" s="32"/>
      <c r="B44" s="32"/>
      <c r="C44" s="34"/>
      <c r="D44" s="34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>
        <f t="shared" si="2"/>
        <v>0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ht="2.25" customHeight="1">
      <c r="A45" s="32"/>
      <c r="B45" s="32"/>
      <c r="C45" s="34"/>
      <c r="D45" s="34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>
        <f t="shared" si="2"/>
        <v>0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ht="13.5" customHeight="1" outlineLevel="1">
      <c r="A46" s="32"/>
      <c r="B46" s="32"/>
      <c r="C46" s="109" t="s">
        <v>81</v>
      </c>
      <c r="D46" s="109"/>
      <c r="E46" s="105">
        <f>IFERROR(-OCO/(1-SPa)*SPb,"")</f>
        <v>0</v>
      </c>
      <c r="F46" s="105">
        <f>IFERROR(-OCO/(1-SPa)*SPc,"")</f>
        <v>0</v>
      </c>
      <c r="G46" s="105">
        <f>IFERROR(-OCO/(1-SPa)*SPd,"")</f>
        <v>0</v>
      </c>
      <c r="H46" s="105"/>
      <c r="I46" s="105"/>
      <c r="J46" s="105"/>
      <c r="K46" s="105"/>
      <c r="L46" s="105"/>
      <c r="M46" s="105"/>
      <c r="N46" s="105"/>
      <c r="O46" s="105"/>
      <c r="P46" s="105"/>
      <c r="Q46" s="105">
        <f t="shared" si="2"/>
        <v>0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</row>
    <row r="47" ht="13.5" customHeight="1" outlineLevel="1">
      <c r="A47" s="32"/>
      <c r="B47" s="32"/>
      <c r="C47" s="34" t="str">
        <f>'Profit and Loss Forecast'!B47</f>
        <v>Depreciation</v>
      </c>
      <c r="D47" s="34"/>
      <c r="E47" s="105">
        <f>IF(LEFT($C47,12)="Depreciation",0,IF(OPEXpt="Current",'Profit and Loss Forecast'!E47,0)*-(1+GSTO))</f>
        <v>0</v>
      </c>
      <c r="F47" s="105">
        <f>IF(LEFT($C47,12)="Depreciation",0,IF(OPEXpt="Current",'Profit and Loss Forecast'!F47,IF(OPEXpt="30 days",'Profit and Loss Forecast'!E47,0))*-(1+GSTO))</f>
        <v>0</v>
      </c>
      <c r="G47" s="105">
        <f>IF(LEFT($C47,12)="Depreciation",0,IF(OPEXpt="Current",'Profit and Loss Forecast'!G47,IF(OPEXpt="30 days",'Profit and Loss Forecast'!F47,IF(OPEXpt="60 days",'Profit and Loss Forecast'!E47,0)))*-(1+GSTO))</f>
        <v>0</v>
      </c>
      <c r="H47" s="105">
        <f>IF(LEFT($C47,12)="Depreciation",0,IF(OPEXpt="Current",'Profit and Loss Forecast'!H47,IF(OPEXpt="30 days",'Profit and Loss Forecast'!G47,IF(OPEXpt="60 days",'Profit and Loss Forecast'!F47,IF(OPEXpt="90 days",'Profit and Loss Forecast'!E47,0))))*-(1+GSTO))</f>
        <v>0</v>
      </c>
      <c r="I47" s="105">
        <f>IF(LEFT($C47,12)="Depreciation",0,IF(OPEXpt="Current",'Profit and Loss Forecast'!I47,IF(OPEXpt="30 days",'Profit and Loss Forecast'!H47,IF(OPEXpt="60 days",'Profit and Loss Forecast'!G47,IF(OPEXpt="90 days",'Profit and Loss Forecast'!F47,0))))*-(1+GSTO))</f>
        <v>0</v>
      </c>
      <c r="J47" s="105">
        <f>IF(LEFT($C47,12)="Depreciation",0,IF(OPEXpt="Current",'Profit and Loss Forecast'!J47,IF(OPEXpt="30 days",'Profit and Loss Forecast'!I47,IF(OPEXpt="60 days",'Profit and Loss Forecast'!H47,IF(OPEXpt="90 days",'Profit and Loss Forecast'!G47,0))))*-(1+GSTO))</f>
        <v>0</v>
      </c>
      <c r="K47" s="105">
        <f>IF(LEFT($C47,12)="Depreciation",0,IF(OPEXpt="Current",'Profit and Loss Forecast'!K47,IF(OPEXpt="30 days",'Profit and Loss Forecast'!J47,IF(OPEXpt="60 days",'Profit and Loss Forecast'!I47,IF(OPEXpt="90 days",'Profit and Loss Forecast'!H47,0))))*-(1+GSTO))</f>
        <v>0</v>
      </c>
      <c r="L47" s="105">
        <f>IF(LEFT($C47,12)="Depreciation",0,IF(OPEXpt="Current",'Profit and Loss Forecast'!L47,IF(OPEXpt="30 days",'Profit and Loss Forecast'!K47,IF(OPEXpt="60 days",'Profit and Loss Forecast'!J47,IF(OPEXpt="90 days",'Profit and Loss Forecast'!I47,0))))*-(1+GSTO))</f>
        <v>0</v>
      </c>
      <c r="M47" s="105">
        <f>IF(LEFT($C47,12)="Depreciation",0,IF(OPEXpt="Current",'Profit and Loss Forecast'!M47,IF(OPEXpt="30 days",'Profit and Loss Forecast'!L47,IF(OPEXpt="60 days",'Profit and Loss Forecast'!K47,IF(OPEXpt="90 days",'Profit and Loss Forecast'!J47,0))))*-(1+GSTO))</f>
        <v>0</v>
      </c>
      <c r="N47" s="105">
        <f>IF(LEFT($C47,12)="Depreciation",0,IF(OPEXpt="Current",'Profit and Loss Forecast'!N47,IF(OPEXpt="30 days",'Profit and Loss Forecast'!M47,IF(OPEXpt="60 days",'Profit and Loss Forecast'!L47,IF(OPEXpt="90 days",'Profit and Loss Forecast'!K47,0))))*-(1+GSTO))</f>
        <v>0</v>
      </c>
      <c r="O47" s="105">
        <f>IF(LEFT($C47,12)="Depreciation",0,IF(OPEXpt="Current",'Profit and Loss Forecast'!O47,IF(OPEXpt="30 days",'Profit and Loss Forecast'!N47,IF(OPEXpt="60 days",'Profit and Loss Forecast'!M47,IF(OPEXpt="90 days",'Profit and Loss Forecast'!L47,0))))*-(1+GSTO))</f>
        <v>0</v>
      </c>
      <c r="P47" s="105">
        <f>IF(LEFT($C47,12)="Depreciation",0,IF(OPEXpt="Current",'Profit and Loss Forecast'!P47,IF(OPEXpt="30 days",'Profit and Loss Forecast'!O47,IF(OPEXpt="60 days",'Profit and Loss Forecast'!N47,IF(OPEXpt="90 days",'Profit and Loss Forecast'!M47,0))))*-(1+GSTO))</f>
        <v>0</v>
      </c>
      <c r="Q47" s="105">
        <f>IF(LEFT($C47,12)="Depreciation",0,IF(OPEXpt="Current",'Profit and Loss Forecast'!Q47,0)*-(1+GSTO))</f>
        <v>0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</row>
    <row r="48" ht="13.5" customHeight="1" outlineLevel="1">
      <c r="A48" s="32"/>
      <c r="B48" s="32"/>
      <c r="C48" s="34" t="str">
        <f>'Profit and Loss Forecast'!B48</f>
        <v>-</v>
      </c>
      <c r="D48" s="34"/>
      <c r="E48" s="105">
        <f>IF(LEFT($C48,12)="Depreciation",0,IF(OPEXpt="Current",'Profit and Loss Forecast'!E48,0)*-(1+GSTO))</f>
        <v>0</v>
      </c>
      <c r="F48" s="105">
        <f>IF(LEFT($C48,12)="Depreciation",0,IF(OPEXpt="Current",'Profit and Loss Forecast'!F48,IF(OPEXpt="30 days",'Profit and Loss Forecast'!E48,0))*-(1+GSTO))</f>
        <v>0</v>
      </c>
      <c r="G48" s="105">
        <f>IF(LEFT($C48,12)="Depreciation",0,IF(OPEXpt="Current",'Profit and Loss Forecast'!G48,IF(OPEXpt="30 days",'Profit and Loss Forecast'!F48,IF(OPEXpt="60 days",'Profit and Loss Forecast'!E48,0)))*-(1+GSTO))</f>
        <v>0</v>
      </c>
      <c r="H48" s="105">
        <f>IF(LEFT($C48,12)="Depreciation",0,IF(OPEXpt="Current",'Profit and Loss Forecast'!H48,IF(OPEXpt="30 days",'Profit and Loss Forecast'!G48,IF(OPEXpt="60 days",'Profit and Loss Forecast'!F48,IF(OPEXpt="90 days",'Profit and Loss Forecast'!E48,0))))*-(1+GSTO))</f>
        <v>0</v>
      </c>
      <c r="I48" s="105">
        <f>IF(LEFT($C48,12)="Depreciation",0,IF(OPEXpt="Current",'Profit and Loss Forecast'!I48,IF(OPEXpt="30 days",'Profit and Loss Forecast'!H48,IF(OPEXpt="60 days",'Profit and Loss Forecast'!G48,IF(OPEXpt="90 days",'Profit and Loss Forecast'!F48,0))))*-(1+GSTO))</f>
        <v>0</v>
      </c>
      <c r="J48" s="105">
        <f>IF(LEFT($C48,12)="Depreciation",0,IF(OPEXpt="Current",'Profit and Loss Forecast'!J48,IF(OPEXpt="30 days",'Profit and Loss Forecast'!I48,IF(OPEXpt="60 days",'Profit and Loss Forecast'!H48,IF(OPEXpt="90 days",'Profit and Loss Forecast'!G48,0))))*-(1+GSTO))</f>
        <v>0</v>
      </c>
      <c r="K48" s="105">
        <f>IF(LEFT($C48,12)="Depreciation",0,IF(OPEXpt="Current",'Profit and Loss Forecast'!K48,IF(OPEXpt="30 days",'Profit and Loss Forecast'!J48,IF(OPEXpt="60 days",'Profit and Loss Forecast'!I48,IF(OPEXpt="90 days",'Profit and Loss Forecast'!H48,0))))*-(1+GSTO))</f>
        <v>0</v>
      </c>
      <c r="L48" s="105">
        <f>IF(LEFT($C48,12)="Depreciation",0,IF(OPEXpt="Current",'Profit and Loss Forecast'!L48,IF(OPEXpt="30 days",'Profit and Loss Forecast'!K48,IF(OPEXpt="60 days",'Profit and Loss Forecast'!J48,IF(OPEXpt="90 days",'Profit and Loss Forecast'!I48,0))))*-(1+GSTO))</f>
        <v>0</v>
      </c>
      <c r="M48" s="105">
        <f>IF(LEFT($C48,12)="Depreciation",0,IF(OPEXpt="Current",'Profit and Loss Forecast'!M48,IF(OPEXpt="30 days",'Profit and Loss Forecast'!L48,IF(OPEXpt="60 days",'Profit and Loss Forecast'!K48,IF(OPEXpt="90 days",'Profit and Loss Forecast'!J48,0))))*-(1+GSTO))</f>
        <v>0</v>
      </c>
      <c r="N48" s="105">
        <f>IF(LEFT($C48,12)="Depreciation",0,IF(OPEXpt="Current",'Profit and Loss Forecast'!N48,IF(OPEXpt="30 days",'Profit and Loss Forecast'!M48,IF(OPEXpt="60 days",'Profit and Loss Forecast'!L48,IF(OPEXpt="90 days",'Profit and Loss Forecast'!K48,0))))*-(1+GSTO))</f>
        <v>0</v>
      </c>
      <c r="O48" s="105">
        <f>IF(LEFT($C48,12)="Depreciation",0,IF(OPEXpt="Current",'Profit and Loss Forecast'!O48,IF(OPEXpt="30 days",'Profit and Loss Forecast'!N48,IF(OPEXpt="60 days",'Profit and Loss Forecast'!M48,IF(OPEXpt="90 days",'Profit and Loss Forecast'!L48,0))))*-(1+GSTO))</f>
        <v>0</v>
      </c>
      <c r="P48" s="105">
        <f>IF(LEFT($C48,12)="Depreciation",0,IF(OPEXpt="Current",'Profit and Loss Forecast'!P48,IF(OPEXpt="30 days",'Profit and Loss Forecast'!O48,IF(OPEXpt="60 days",'Profit and Loss Forecast'!N48,IF(OPEXpt="90 days",'Profit and Loss Forecast'!M48,0))))*-(1+GSTO))</f>
        <v>0</v>
      </c>
      <c r="Q48" s="105">
        <f t="shared" ref="Q48:Q90" si="5">SUM(E48:P48)</f>
        <v>0</v>
      </c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ht="13.5" customHeight="1" outlineLevel="1">
      <c r="A49" s="32"/>
      <c r="B49" s="32"/>
      <c r="C49" s="34" t="str">
        <f>'Profit and Loss Forecast'!B49</f>
        <v>-</v>
      </c>
      <c r="D49" s="34"/>
      <c r="E49" s="105">
        <f>IF(LEFT($C49,12)="Depreciation",0,IF(OPEXpt="Current",'Profit and Loss Forecast'!E49,0)*-(1+GSTO))</f>
        <v>0</v>
      </c>
      <c r="F49" s="105">
        <f>IF(LEFT($C49,12)="Depreciation",0,IF(OPEXpt="Current",'Profit and Loss Forecast'!F49,IF(OPEXpt="30 days",'Profit and Loss Forecast'!E49,0))*-(1+GSTO))</f>
        <v>0</v>
      </c>
      <c r="G49" s="105">
        <f>IF(LEFT($C49,12)="Depreciation",0,IF(OPEXpt="Current",'Profit and Loss Forecast'!G49,IF(OPEXpt="30 days",'Profit and Loss Forecast'!F49,IF(OPEXpt="60 days",'Profit and Loss Forecast'!E49,0)))*-(1+GSTO))</f>
        <v>0</v>
      </c>
      <c r="H49" s="105">
        <f>IF(LEFT($C49,12)="Depreciation",0,IF(OPEXpt="Current",'Profit and Loss Forecast'!H49,IF(OPEXpt="30 days",'Profit and Loss Forecast'!G49,IF(OPEXpt="60 days",'Profit and Loss Forecast'!F49,IF(OPEXpt="90 days",'Profit and Loss Forecast'!E49,0))))*-(1+GSTO))</f>
        <v>0</v>
      </c>
      <c r="I49" s="105">
        <f>IF(LEFT($C49,12)="Depreciation",0,IF(OPEXpt="Current",'Profit and Loss Forecast'!I49,IF(OPEXpt="30 days",'Profit and Loss Forecast'!H49,IF(OPEXpt="60 days",'Profit and Loss Forecast'!G49,IF(OPEXpt="90 days",'Profit and Loss Forecast'!F49,0))))*-(1+GSTO))</f>
        <v>0</v>
      </c>
      <c r="J49" s="105">
        <f>IF(LEFT($C49,12)="Depreciation",0,IF(OPEXpt="Current",'Profit and Loss Forecast'!J49,IF(OPEXpt="30 days",'Profit and Loss Forecast'!I49,IF(OPEXpt="60 days",'Profit and Loss Forecast'!H49,IF(OPEXpt="90 days",'Profit and Loss Forecast'!G49,0))))*-(1+GSTO))</f>
        <v>0</v>
      </c>
      <c r="K49" s="105">
        <f>IF(LEFT($C49,12)="Depreciation",0,IF(OPEXpt="Current",'Profit and Loss Forecast'!K49,IF(OPEXpt="30 days",'Profit and Loss Forecast'!J49,IF(OPEXpt="60 days",'Profit and Loss Forecast'!I49,IF(OPEXpt="90 days",'Profit and Loss Forecast'!H49,0))))*-(1+GSTO))</f>
        <v>0</v>
      </c>
      <c r="L49" s="105">
        <f>IF(LEFT($C49,12)="Depreciation",0,IF(OPEXpt="Current",'Profit and Loss Forecast'!L49,IF(OPEXpt="30 days",'Profit and Loss Forecast'!K49,IF(OPEXpt="60 days",'Profit and Loss Forecast'!J49,IF(OPEXpt="90 days",'Profit and Loss Forecast'!I49,0))))*-(1+GSTO))</f>
        <v>0</v>
      </c>
      <c r="M49" s="105">
        <f>IF(LEFT($C49,12)="Depreciation",0,IF(OPEXpt="Current",'Profit and Loss Forecast'!M49,IF(OPEXpt="30 days",'Profit and Loss Forecast'!L49,IF(OPEXpt="60 days",'Profit and Loss Forecast'!K49,IF(OPEXpt="90 days",'Profit and Loss Forecast'!J49,0))))*-(1+GSTO))</f>
        <v>0</v>
      </c>
      <c r="N49" s="105">
        <f>IF(LEFT($C49,12)="Depreciation",0,IF(OPEXpt="Current",'Profit and Loss Forecast'!N49,IF(OPEXpt="30 days",'Profit and Loss Forecast'!M49,IF(OPEXpt="60 days",'Profit and Loss Forecast'!L49,IF(OPEXpt="90 days",'Profit and Loss Forecast'!K49,0))))*-(1+GSTO))</f>
        <v>0</v>
      </c>
      <c r="O49" s="105">
        <f>IF(LEFT($C49,12)="Depreciation",0,IF(OPEXpt="Current",'Profit and Loss Forecast'!O49,IF(OPEXpt="30 days",'Profit and Loss Forecast'!N49,IF(OPEXpt="60 days",'Profit and Loss Forecast'!M49,IF(OPEXpt="90 days",'Profit and Loss Forecast'!L49,0))))*-(1+GSTO))</f>
        <v>0</v>
      </c>
      <c r="P49" s="105">
        <f>IF(LEFT($C49,12)="Depreciation",0,IF(OPEXpt="Current",'Profit and Loss Forecast'!P49,IF(OPEXpt="30 days",'Profit and Loss Forecast'!O49,IF(OPEXpt="60 days",'Profit and Loss Forecast'!N49,IF(OPEXpt="90 days",'Profit and Loss Forecast'!M49,0))))*-(1+GSTO))</f>
        <v>0</v>
      </c>
      <c r="Q49" s="105">
        <f t="shared" si="5"/>
        <v>0</v>
      </c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ht="13.5" customHeight="1" outlineLevel="1">
      <c r="A50" s="32"/>
      <c r="B50" s="32"/>
      <c r="C50" s="34" t="str">
        <f>'Profit and Loss Forecast'!B50</f>
        <v>-</v>
      </c>
      <c r="D50" s="34"/>
      <c r="E50" s="105">
        <f>IF(LEFT($C50,12)="Depreciation",0,IF(OPEXpt="Current",'Profit and Loss Forecast'!E50,0)*-(1+GSTO))</f>
        <v>0</v>
      </c>
      <c r="F50" s="105">
        <f>IF(LEFT($C50,12)="Depreciation",0,IF(OPEXpt="Current",'Profit and Loss Forecast'!F50,IF(OPEXpt="30 days",'Profit and Loss Forecast'!E50,0))*-(1+GSTO))</f>
        <v>0</v>
      </c>
      <c r="G50" s="105">
        <f>IF(LEFT($C50,12)="Depreciation",0,IF(OPEXpt="Current",'Profit and Loss Forecast'!G50,IF(OPEXpt="30 days",'Profit and Loss Forecast'!F50,IF(OPEXpt="60 days",'Profit and Loss Forecast'!E50,0)))*-(1+GSTO))</f>
        <v>0</v>
      </c>
      <c r="H50" s="105">
        <f>IF(LEFT($C50,12)="Depreciation",0,IF(OPEXpt="Current",'Profit and Loss Forecast'!H50,IF(OPEXpt="30 days",'Profit and Loss Forecast'!G50,IF(OPEXpt="60 days",'Profit and Loss Forecast'!F50,IF(OPEXpt="90 days",'Profit and Loss Forecast'!E50,0))))*-(1+GSTO))</f>
        <v>0</v>
      </c>
      <c r="I50" s="105">
        <f>IF(LEFT($C50,12)="Depreciation",0,IF(OPEXpt="Current",'Profit and Loss Forecast'!I50,IF(OPEXpt="30 days",'Profit and Loss Forecast'!H50,IF(OPEXpt="60 days",'Profit and Loss Forecast'!G50,IF(OPEXpt="90 days",'Profit and Loss Forecast'!F50,0))))*-(1+GSTO))</f>
        <v>0</v>
      </c>
      <c r="J50" s="105">
        <f>IF(LEFT($C50,12)="Depreciation",0,IF(OPEXpt="Current",'Profit and Loss Forecast'!J50,IF(OPEXpt="30 days",'Profit and Loss Forecast'!I50,IF(OPEXpt="60 days",'Profit and Loss Forecast'!H50,IF(OPEXpt="90 days",'Profit and Loss Forecast'!G50,0))))*-(1+GSTO))</f>
        <v>0</v>
      </c>
      <c r="K50" s="105">
        <f>IF(LEFT($C50,12)="Depreciation",0,IF(OPEXpt="Current",'Profit and Loss Forecast'!K50,IF(OPEXpt="30 days",'Profit and Loss Forecast'!J50,IF(OPEXpt="60 days",'Profit and Loss Forecast'!I50,IF(OPEXpt="90 days",'Profit and Loss Forecast'!H50,0))))*-(1+GSTO))</f>
        <v>0</v>
      </c>
      <c r="L50" s="105">
        <f>IF(LEFT($C50,12)="Depreciation",0,IF(OPEXpt="Current",'Profit and Loss Forecast'!L50,IF(OPEXpt="30 days",'Profit and Loss Forecast'!K50,IF(OPEXpt="60 days",'Profit and Loss Forecast'!J50,IF(OPEXpt="90 days",'Profit and Loss Forecast'!I50,0))))*-(1+GSTO))</f>
        <v>0</v>
      </c>
      <c r="M50" s="105">
        <f>IF(LEFT($C50,12)="Depreciation",0,IF(OPEXpt="Current",'Profit and Loss Forecast'!M50,IF(OPEXpt="30 days",'Profit and Loss Forecast'!L50,IF(OPEXpt="60 days",'Profit and Loss Forecast'!K50,IF(OPEXpt="90 days",'Profit and Loss Forecast'!J50,0))))*-(1+GSTO))</f>
        <v>0</v>
      </c>
      <c r="N50" s="105">
        <f>IF(LEFT($C50,12)="Depreciation",0,IF(OPEXpt="Current",'Profit and Loss Forecast'!N50,IF(OPEXpt="30 days",'Profit and Loss Forecast'!M50,IF(OPEXpt="60 days",'Profit and Loss Forecast'!L50,IF(OPEXpt="90 days",'Profit and Loss Forecast'!K50,0))))*-(1+GSTO))</f>
        <v>0</v>
      </c>
      <c r="O50" s="105">
        <f>IF(LEFT($C50,12)="Depreciation",0,IF(OPEXpt="Current",'Profit and Loss Forecast'!O50,IF(OPEXpt="30 days",'Profit and Loss Forecast'!N50,IF(OPEXpt="60 days",'Profit and Loss Forecast'!M50,IF(OPEXpt="90 days",'Profit and Loss Forecast'!L50,0))))*-(1+GSTO))</f>
        <v>0</v>
      </c>
      <c r="P50" s="105">
        <f>IF(LEFT($C50,12)="Depreciation",0,IF(OPEXpt="Current",'Profit and Loss Forecast'!P50,IF(OPEXpt="30 days",'Profit and Loss Forecast'!O50,IF(OPEXpt="60 days",'Profit and Loss Forecast'!N50,IF(OPEXpt="90 days",'Profit and Loss Forecast'!M50,0))))*-(1+GSTO))</f>
        <v>0</v>
      </c>
      <c r="Q50" s="105">
        <f t="shared" si="5"/>
        <v>0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ht="13.5" customHeight="1" outlineLevel="1">
      <c r="A51" s="32"/>
      <c r="B51" s="32"/>
      <c r="C51" s="34" t="str">
        <f>'Profit and Loss Forecast'!B51</f>
        <v>-</v>
      </c>
      <c r="D51" s="34"/>
      <c r="E51" s="105">
        <f>IF(LEFT($C51,12)="Depreciation",0,IF(OPEXpt="Current",'Profit and Loss Forecast'!E51,0)*-(1+GSTO))</f>
        <v>0</v>
      </c>
      <c r="F51" s="105">
        <f>IF(LEFT($C51,12)="Depreciation",0,IF(OPEXpt="Current",'Profit and Loss Forecast'!F51,IF(OPEXpt="30 days",'Profit and Loss Forecast'!E51,0))*-(1+GSTO))</f>
        <v>0</v>
      </c>
      <c r="G51" s="105">
        <f>IF(LEFT($C51,12)="Depreciation",0,IF(OPEXpt="Current",'Profit and Loss Forecast'!G51,IF(OPEXpt="30 days",'Profit and Loss Forecast'!F51,IF(OPEXpt="60 days",'Profit and Loss Forecast'!E51,0)))*-(1+GSTO))</f>
        <v>0</v>
      </c>
      <c r="H51" s="105">
        <f>IF(LEFT($C51,12)="Depreciation",0,IF(OPEXpt="Current",'Profit and Loss Forecast'!H51,IF(OPEXpt="30 days",'Profit and Loss Forecast'!G51,IF(OPEXpt="60 days",'Profit and Loss Forecast'!F51,IF(OPEXpt="90 days",'Profit and Loss Forecast'!E51,0))))*-(1+GSTO))</f>
        <v>0</v>
      </c>
      <c r="I51" s="105">
        <f>IF(LEFT($C51,12)="Depreciation",0,IF(OPEXpt="Current",'Profit and Loss Forecast'!I51,IF(OPEXpt="30 days",'Profit and Loss Forecast'!H51,IF(OPEXpt="60 days",'Profit and Loss Forecast'!G51,IF(OPEXpt="90 days",'Profit and Loss Forecast'!F51,0))))*-(1+GSTO))</f>
        <v>0</v>
      </c>
      <c r="J51" s="105">
        <f>IF(LEFT($C51,12)="Depreciation",0,IF(OPEXpt="Current",'Profit and Loss Forecast'!J51,IF(OPEXpt="30 days",'Profit and Loss Forecast'!I51,IF(OPEXpt="60 days",'Profit and Loss Forecast'!H51,IF(OPEXpt="90 days",'Profit and Loss Forecast'!G51,0))))*-(1+GSTO))</f>
        <v>0</v>
      </c>
      <c r="K51" s="105">
        <f>IF(LEFT($C51,12)="Depreciation",0,IF(OPEXpt="Current",'Profit and Loss Forecast'!K51,IF(OPEXpt="30 days",'Profit and Loss Forecast'!J51,IF(OPEXpt="60 days",'Profit and Loss Forecast'!I51,IF(OPEXpt="90 days",'Profit and Loss Forecast'!H51,0))))*-(1+GSTO))</f>
        <v>0</v>
      </c>
      <c r="L51" s="105">
        <f>IF(LEFT($C51,12)="Depreciation",0,IF(OPEXpt="Current",'Profit and Loss Forecast'!L51,IF(OPEXpt="30 days",'Profit and Loss Forecast'!K51,IF(OPEXpt="60 days",'Profit and Loss Forecast'!J51,IF(OPEXpt="90 days",'Profit and Loss Forecast'!I51,0))))*-(1+GSTO))</f>
        <v>0</v>
      </c>
      <c r="M51" s="105">
        <f>IF(LEFT($C51,12)="Depreciation",0,IF(OPEXpt="Current",'Profit and Loss Forecast'!M51,IF(OPEXpt="30 days",'Profit and Loss Forecast'!L51,IF(OPEXpt="60 days",'Profit and Loss Forecast'!K51,IF(OPEXpt="90 days",'Profit and Loss Forecast'!J51,0))))*-(1+GSTO))</f>
        <v>0</v>
      </c>
      <c r="N51" s="105">
        <f>IF(LEFT($C51,12)="Depreciation",0,IF(OPEXpt="Current",'Profit and Loss Forecast'!N51,IF(OPEXpt="30 days",'Profit and Loss Forecast'!M51,IF(OPEXpt="60 days",'Profit and Loss Forecast'!L51,IF(OPEXpt="90 days",'Profit and Loss Forecast'!K51,0))))*-(1+GSTO))</f>
        <v>0</v>
      </c>
      <c r="O51" s="105">
        <f>IF(LEFT($C51,12)="Depreciation",0,IF(OPEXpt="Current",'Profit and Loss Forecast'!O51,IF(OPEXpt="30 days",'Profit and Loss Forecast'!N51,IF(OPEXpt="60 days",'Profit and Loss Forecast'!M51,IF(OPEXpt="90 days",'Profit and Loss Forecast'!L51,0))))*-(1+GSTO))</f>
        <v>0</v>
      </c>
      <c r="P51" s="105">
        <f>IF(LEFT($C51,12)="Depreciation",0,IF(OPEXpt="Current",'Profit and Loss Forecast'!P51,IF(OPEXpt="30 days",'Profit and Loss Forecast'!O51,IF(OPEXpt="60 days",'Profit and Loss Forecast'!N51,IF(OPEXpt="90 days",'Profit and Loss Forecast'!M51,0))))*-(1+GSTO))</f>
        <v>0</v>
      </c>
      <c r="Q51" s="105">
        <f t="shared" si="5"/>
        <v>0</v>
      </c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ht="13.5" customHeight="1" outlineLevel="1">
      <c r="A52" s="32"/>
      <c r="B52" s="32"/>
      <c r="C52" s="34" t="str">
        <f>'Profit and Loss Forecast'!B52</f>
        <v>-</v>
      </c>
      <c r="D52" s="34"/>
      <c r="E52" s="105">
        <f>IF(LEFT($C52,12)="Depreciation",0,IF(OPEXpt="Current",'Profit and Loss Forecast'!E52,0)*-(1+GSTO))</f>
        <v>0</v>
      </c>
      <c r="F52" s="105">
        <f>IF(LEFT($C52,12)="Depreciation",0,IF(OPEXpt="Current",'Profit and Loss Forecast'!F52,IF(OPEXpt="30 days",'Profit and Loss Forecast'!E52,0))*-(1+GSTO))</f>
        <v>0</v>
      </c>
      <c r="G52" s="105">
        <f>IF(LEFT($C52,12)="Depreciation",0,IF(OPEXpt="Current",'Profit and Loss Forecast'!G52,IF(OPEXpt="30 days",'Profit and Loss Forecast'!F52,IF(OPEXpt="60 days",'Profit and Loss Forecast'!E52,0)))*-(1+GSTO))</f>
        <v>0</v>
      </c>
      <c r="H52" s="105">
        <f>IF(LEFT($C52,12)="Depreciation",0,IF(OPEXpt="Current",'Profit and Loss Forecast'!H52,IF(OPEXpt="30 days",'Profit and Loss Forecast'!G52,IF(OPEXpt="60 days",'Profit and Loss Forecast'!F52,IF(OPEXpt="90 days",'Profit and Loss Forecast'!E52,0))))*-(1+GSTO))</f>
        <v>0</v>
      </c>
      <c r="I52" s="105">
        <f>IF(LEFT($C52,12)="Depreciation",0,IF(OPEXpt="Current",'Profit and Loss Forecast'!I52,IF(OPEXpt="30 days",'Profit and Loss Forecast'!H52,IF(OPEXpt="60 days",'Profit and Loss Forecast'!G52,IF(OPEXpt="90 days",'Profit and Loss Forecast'!F52,0))))*-(1+GSTO))</f>
        <v>0</v>
      </c>
      <c r="J52" s="105">
        <f>IF(LEFT($C52,12)="Depreciation",0,IF(OPEXpt="Current",'Profit and Loss Forecast'!J52,IF(OPEXpt="30 days",'Profit and Loss Forecast'!I52,IF(OPEXpt="60 days",'Profit and Loss Forecast'!H52,IF(OPEXpt="90 days",'Profit and Loss Forecast'!G52,0))))*-(1+GSTO))</f>
        <v>0</v>
      </c>
      <c r="K52" s="105">
        <f>IF(LEFT($C52,12)="Depreciation",0,IF(OPEXpt="Current",'Profit and Loss Forecast'!K52,IF(OPEXpt="30 days",'Profit and Loss Forecast'!J52,IF(OPEXpt="60 days",'Profit and Loss Forecast'!I52,IF(OPEXpt="90 days",'Profit and Loss Forecast'!H52,0))))*-(1+GSTO))</f>
        <v>0</v>
      </c>
      <c r="L52" s="105">
        <f>IF(LEFT($C52,12)="Depreciation",0,IF(OPEXpt="Current",'Profit and Loss Forecast'!L52,IF(OPEXpt="30 days",'Profit and Loss Forecast'!K52,IF(OPEXpt="60 days",'Profit and Loss Forecast'!J52,IF(OPEXpt="90 days",'Profit and Loss Forecast'!I52,0))))*-(1+GSTO))</f>
        <v>0</v>
      </c>
      <c r="M52" s="105">
        <f>IF(LEFT($C52,12)="Depreciation",0,IF(OPEXpt="Current",'Profit and Loss Forecast'!M52,IF(OPEXpt="30 days",'Profit and Loss Forecast'!L52,IF(OPEXpt="60 days",'Profit and Loss Forecast'!K52,IF(OPEXpt="90 days",'Profit and Loss Forecast'!J52,0))))*-(1+GSTO))</f>
        <v>0</v>
      </c>
      <c r="N52" s="105">
        <f>IF(LEFT($C52,12)="Depreciation",0,IF(OPEXpt="Current",'Profit and Loss Forecast'!N52,IF(OPEXpt="30 days",'Profit and Loss Forecast'!M52,IF(OPEXpt="60 days",'Profit and Loss Forecast'!L52,IF(OPEXpt="90 days",'Profit and Loss Forecast'!K52,0))))*-(1+GSTO))</f>
        <v>0</v>
      </c>
      <c r="O52" s="105">
        <f>IF(LEFT($C52,12)="Depreciation",0,IF(OPEXpt="Current",'Profit and Loss Forecast'!O52,IF(OPEXpt="30 days",'Profit and Loss Forecast'!N52,IF(OPEXpt="60 days",'Profit and Loss Forecast'!M52,IF(OPEXpt="90 days",'Profit and Loss Forecast'!L52,0))))*-(1+GSTO))</f>
        <v>0</v>
      </c>
      <c r="P52" s="105">
        <f>IF(LEFT($C52,12)="Depreciation",0,IF(OPEXpt="Current",'Profit and Loss Forecast'!P52,IF(OPEXpt="30 days",'Profit and Loss Forecast'!O52,IF(OPEXpt="60 days",'Profit and Loss Forecast'!N52,IF(OPEXpt="90 days",'Profit and Loss Forecast'!M52,0))))*-(1+GSTO))</f>
        <v>0</v>
      </c>
      <c r="Q52" s="105">
        <f t="shared" si="5"/>
        <v>0</v>
      </c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ht="13.5" customHeight="1" outlineLevel="1">
      <c r="A53" s="32"/>
      <c r="B53" s="32"/>
      <c r="C53" s="34" t="str">
        <f>'Profit and Loss Forecast'!B53</f>
        <v>-</v>
      </c>
      <c r="D53" s="34"/>
      <c r="E53" s="105">
        <f>IF(LEFT($C53,12)="Depreciation",0,IF(OPEXpt="Current",'Profit and Loss Forecast'!E53,0)*-(1+GSTO))</f>
        <v>0</v>
      </c>
      <c r="F53" s="105">
        <f>IF(LEFT($C53,12)="Depreciation",0,IF(OPEXpt="Current",'Profit and Loss Forecast'!F53,IF(OPEXpt="30 days",'Profit and Loss Forecast'!E53,0))*-(1+GSTO))</f>
        <v>0</v>
      </c>
      <c r="G53" s="105">
        <f>IF(LEFT($C53,12)="Depreciation",0,IF(OPEXpt="Current",'Profit and Loss Forecast'!G53,IF(OPEXpt="30 days",'Profit and Loss Forecast'!F53,IF(OPEXpt="60 days",'Profit and Loss Forecast'!E53,0)))*-(1+GSTO))</f>
        <v>0</v>
      </c>
      <c r="H53" s="105">
        <f>IF(LEFT($C53,12)="Depreciation",0,IF(OPEXpt="Current",'Profit and Loss Forecast'!H53,IF(OPEXpt="30 days",'Profit and Loss Forecast'!G53,IF(OPEXpt="60 days",'Profit and Loss Forecast'!F53,IF(OPEXpt="90 days",'Profit and Loss Forecast'!E53,0))))*-(1+GSTO))</f>
        <v>0</v>
      </c>
      <c r="I53" s="105">
        <f>IF(LEFT($C53,12)="Depreciation",0,IF(OPEXpt="Current",'Profit and Loss Forecast'!I53,IF(OPEXpt="30 days",'Profit and Loss Forecast'!H53,IF(OPEXpt="60 days",'Profit and Loss Forecast'!G53,IF(OPEXpt="90 days",'Profit and Loss Forecast'!F53,0))))*-(1+GSTO))</f>
        <v>0</v>
      </c>
      <c r="J53" s="105">
        <f>IF(LEFT($C53,12)="Depreciation",0,IF(OPEXpt="Current",'Profit and Loss Forecast'!J53,IF(OPEXpt="30 days",'Profit and Loss Forecast'!I53,IF(OPEXpt="60 days",'Profit and Loss Forecast'!H53,IF(OPEXpt="90 days",'Profit and Loss Forecast'!G53,0))))*-(1+GSTO))</f>
        <v>0</v>
      </c>
      <c r="K53" s="105">
        <f>IF(LEFT($C53,12)="Depreciation",0,IF(OPEXpt="Current",'Profit and Loss Forecast'!K53,IF(OPEXpt="30 days",'Profit and Loss Forecast'!J53,IF(OPEXpt="60 days",'Profit and Loss Forecast'!I53,IF(OPEXpt="90 days",'Profit and Loss Forecast'!H53,0))))*-(1+GSTO))</f>
        <v>0</v>
      </c>
      <c r="L53" s="105">
        <f>IF(LEFT($C53,12)="Depreciation",0,IF(OPEXpt="Current",'Profit and Loss Forecast'!L53,IF(OPEXpt="30 days",'Profit and Loss Forecast'!K53,IF(OPEXpt="60 days",'Profit and Loss Forecast'!J53,IF(OPEXpt="90 days",'Profit and Loss Forecast'!I53,0))))*-(1+GSTO))</f>
        <v>0</v>
      </c>
      <c r="M53" s="105">
        <f>IF(LEFT($C53,12)="Depreciation",0,IF(OPEXpt="Current",'Profit and Loss Forecast'!M53,IF(OPEXpt="30 days",'Profit and Loss Forecast'!L53,IF(OPEXpt="60 days",'Profit and Loss Forecast'!K53,IF(OPEXpt="90 days",'Profit and Loss Forecast'!J53,0))))*-(1+GSTO))</f>
        <v>0</v>
      </c>
      <c r="N53" s="105">
        <f>IF(LEFT($C53,12)="Depreciation",0,IF(OPEXpt="Current",'Profit and Loss Forecast'!N53,IF(OPEXpt="30 days",'Profit and Loss Forecast'!M53,IF(OPEXpt="60 days",'Profit and Loss Forecast'!L53,IF(OPEXpt="90 days",'Profit and Loss Forecast'!K53,0))))*-(1+GSTO))</f>
        <v>0</v>
      </c>
      <c r="O53" s="105">
        <f>IF(LEFT($C53,12)="Depreciation",0,IF(OPEXpt="Current",'Profit and Loss Forecast'!O53,IF(OPEXpt="30 days",'Profit and Loss Forecast'!N53,IF(OPEXpt="60 days",'Profit and Loss Forecast'!M53,IF(OPEXpt="90 days",'Profit and Loss Forecast'!L53,0))))*-(1+GSTO))</f>
        <v>0</v>
      </c>
      <c r="P53" s="105">
        <f>IF(LEFT($C53,12)="Depreciation",0,IF(OPEXpt="Current",'Profit and Loss Forecast'!P53,IF(OPEXpt="30 days",'Profit and Loss Forecast'!O53,IF(OPEXpt="60 days",'Profit and Loss Forecast'!N53,IF(OPEXpt="90 days",'Profit and Loss Forecast'!M53,0))))*-(1+GSTO))</f>
        <v>0</v>
      </c>
      <c r="Q53" s="105">
        <f t="shared" si="5"/>
        <v>0</v>
      </c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</row>
    <row r="54" ht="13.5" customHeight="1" outlineLevel="1">
      <c r="A54" s="32"/>
      <c r="B54" s="32"/>
      <c r="C54" s="34" t="str">
        <f>'Profit and Loss Forecast'!B54</f>
        <v>-</v>
      </c>
      <c r="D54" s="34"/>
      <c r="E54" s="105">
        <f>IF(LEFT($C54,12)="Depreciation",0,IF(OPEXpt="Current",'Profit and Loss Forecast'!E54,0)*-(1+GSTO))</f>
        <v>0</v>
      </c>
      <c r="F54" s="105">
        <f>IF(LEFT($C54,12)="Depreciation",0,IF(OPEXpt="Current",'Profit and Loss Forecast'!F54,IF(OPEXpt="30 days",'Profit and Loss Forecast'!E54,0))*-(1+GSTO))</f>
        <v>0</v>
      </c>
      <c r="G54" s="105">
        <f>IF(LEFT($C54,12)="Depreciation",0,IF(OPEXpt="Current",'Profit and Loss Forecast'!G54,IF(OPEXpt="30 days",'Profit and Loss Forecast'!F54,IF(OPEXpt="60 days",'Profit and Loss Forecast'!E54,0)))*-(1+GSTO))</f>
        <v>0</v>
      </c>
      <c r="H54" s="105">
        <f>IF(LEFT($C54,12)="Depreciation",0,IF(OPEXpt="Current",'Profit and Loss Forecast'!H54,IF(OPEXpt="30 days",'Profit and Loss Forecast'!G54,IF(OPEXpt="60 days",'Profit and Loss Forecast'!F54,IF(OPEXpt="90 days",'Profit and Loss Forecast'!E54,0))))*-(1+GSTO))</f>
        <v>0</v>
      </c>
      <c r="I54" s="105">
        <f>IF(LEFT($C54,12)="Depreciation",0,IF(OPEXpt="Current",'Profit and Loss Forecast'!I54,IF(OPEXpt="30 days",'Profit and Loss Forecast'!H54,IF(OPEXpt="60 days",'Profit and Loss Forecast'!G54,IF(OPEXpt="90 days",'Profit and Loss Forecast'!F54,0))))*-(1+GSTO))</f>
        <v>0</v>
      </c>
      <c r="J54" s="105">
        <f>IF(LEFT($C54,12)="Depreciation",0,IF(OPEXpt="Current",'Profit and Loss Forecast'!J54,IF(OPEXpt="30 days",'Profit and Loss Forecast'!I54,IF(OPEXpt="60 days",'Profit and Loss Forecast'!H54,IF(OPEXpt="90 days",'Profit and Loss Forecast'!G54,0))))*-(1+GSTO))</f>
        <v>0</v>
      </c>
      <c r="K54" s="105">
        <f>IF(LEFT($C54,12)="Depreciation",0,IF(OPEXpt="Current",'Profit and Loss Forecast'!K54,IF(OPEXpt="30 days",'Profit and Loss Forecast'!J54,IF(OPEXpt="60 days",'Profit and Loss Forecast'!I54,IF(OPEXpt="90 days",'Profit and Loss Forecast'!H54,0))))*-(1+GSTO))</f>
        <v>0</v>
      </c>
      <c r="L54" s="105">
        <f>IF(LEFT($C54,12)="Depreciation",0,IF(OPEXpt="Current",'Profit and Loss Forecast'!L54,IF(OPEXpt="30 days",'Profit and Loss Forecast'!K54,IF(OPEXpt="60 days",'Profit and Loss Forecast'!J54,IF(OPEXpt="90 days",'Profit and Loss Forecast'!I54,0))))*-(1+GSTO))</f>
        <v>0</v>
      </c>
      <c r="M54" s="105">
        <f>IF(LEFT($C54,12)="Depreciation",0,IF(OPEXpt="Current",'Profit and Loss Forecast'!M54,IF(OPEXpt="30 days",'Profit and Loss Forecast'!L54,IF(OPEXpt="60 days",'Profit and Loss Forecast'!K54,IF(OPEXpt="90 days",'Profit and Loss Forecast'!J54,0))))*-(1+GSTO))</f>
        <v>0</v>
      </c>
      <c r="N54" s="105">
        <f>IF(LEFT($C54,12)="Depreciation",0,IF(OPEXpt="Current",'Profit and Loss Forecast'!N54,IF(OPEXpt="30 days",'Profit and Loss Forecast'!M54,IF(OPEXpt="60 days",'Profit and Loss Forecast'!L54,IF(OPEXpt="90 days",'Profit and Loss Forecast'!K54,0))))*-(1+GSTO))</f>
        <v>0</v>
      </c>
      <c r="O54" s="105">
        <f>IF(LEFT($C54,12)="Depreciation",0,IF(OPEXpt="Current",'Profit and Loss Forecast'!O54,IF(OPEXpt="30 days",'Profit and Loss Forecast'!N54,IF(OPEXpt="60 days",'Profit and Loss Forecast'!M54,IF(OPEXpt="90 days",'Profit and Loss Forecast'!L54,0))))*-(1+GSTO))</f>
        <v>0</v>
      </c>
      <c r="P54" s="105">
        <f>IF(LEFT($C54,12)="Depreciation",0,IF(OPEXpt="Current",'Profit and Loss Forecast'!P54,IF(OPEXpt="30 days",'Profit and Loss Forecast'!O54,IF(OPEXpt="60 days",'Profit and Loss Forecast'!N54,IF(OPEXpt="90 days",'Profit and Loss Forecast'!M54,0))))*-(1+GSTO))</f>
        <v>0</v>
      </c>
      <c r="Q54" s="105">
        <f t="shared" si="5"/>
        <v>0</v>
      </c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</row>
    <row r="55" ht="13.5" customHeight="1" outlineLevel="1">
      <c r="A55" s="32"/>
      <c r="B55" s="32"/>
      <c r="C55" s="34" t="str">
        <f>'Profit and Loss Forecast'!B55</f>
        <v>-</v>
      </c>
      <c r="D55" s="34"/>
      <c r="E55" s="105">
        <f>IF(LEFT($C55,12)="Depreciation",0,IF(OPEXpt="Current",'Profit and Loss Forecast'!E55,0)*-(1+GSTO))</f>
        <v>0</v>
      </c>
      <c r="F55" s="105">
        <f>IF(LEFT($C55,12)="Depreciation",0,IF(OPEXpt="Current",'Profit and Loss Forecast'!F55,IF(OPEXpt="30 days",'Profit and Loss Forecast'!E55,0))*-(1+GSTO))</f>
        <v>0</v>
      </c>
      <c r="G55" s="105">
        <f>IF(LEFT($C55,12)="Depreciation",0,IF(OPEXpt="Current",'Profit and Loss Forecast'!G55,IF(OPEXpt="30 days",'Profit and Loss Forecast'!F55,IF(OPEXpt="60 days",'Profit and Loss Forecast'!E55,0)))*-(1+GSTO))</f>
        <v>0</v>
      </c>
      <c r="H55" s="105">
        <f>IF(LEFT($C55,12)="Depreciation",0,IF(OPEXpt="Current",'Profit and Loss Forecast'!H55,IF(OPEXpt="30 days",'Profit and Loss Forecast'!G55,IF(OPEXpt="60 days",'Profit and Loss Forecast'!F55,IF(OPEXpt="90 days",'Profit and Loss Forecast'!E55,0))))*-(1+GSTO))</f>
        <v>0</v>
      </c>
      <c r="I55" s="105">
        <f>IF(LEFT($C55,12)="Depreciation",0,IF(OPEXpt="Current",'Profit and Loss Forecast'!I55,IF(OPEXpt="30 days",'Profit and Loss Forecast'!H55,IF(OPEXpt="60 days",'Profit and Loss Forecast'!G55,IF(OPEXpt="90 days",'Profit and Loss Forecast'!F55,0))))*-(1+GSTO))</f>
        <v>0</v>
      </c>
      <c r="J55" s="105">
        <f>IF(LEFT($C55,12)="Depreciation",0,IF(OPEXpt="Current",'Profit and Loss Forecast'!J55,IF(OPEXpt="30 days",'Profit and Loss Forecast'!I55,IF(OPEXpt="60 days",'Profit and Loss Forecast'!H55,IF(OPEXpt="90 days",'Profit and Loss Forecast'!G55,0))))*-(1+GSTO))</f>
        <v>0</v>
      </c>
      <c r="K55" s="105">
        <f>IF(LEFT($C55,12)="Depreciation",0,IF(OPEXpt="Current",'Profit and Loss Forecast'!K55,IF(OPEXpt="30 days",'Profit and Loss Forecast'!J55,IF(OPEXpt="60 days",'Profit and Loss Forecast'!I55,IF(OPEXpt="90 days",'Profit and Loss Forecast'!H55,0))))*-(1+GSTO))</f>
        <v>0</v>
      </c>
      <c r="L55" s="105">
        <f>IF(LEFT($C55,12)="Depreciation",0,IF(OPEXpt="Current",'Profit and Loss Forecast'!L55,IF(OPEXpt="30 days",'Profit and Loss Forecast'!K55,IF(OPEXpt="60 days",'Profit and Loss Forecast'!J55,IF(OPEXpt="90 days",'Profit and Loss Forecast'!I55,0))))*-(1+GSTO))</f>
        <v>0</v>
      </c>
      <c r="M55" s="105">
        <f>IF(LEFT($C55,12)="Depreciation",0,IF(OPEXpt="Current",'Profit and Loss Forecast'!M55,IF(OPEXpt="30 days",'Profit and Loss Forecast'!L55,IF(OPEXpt="60 days",'Profit and Loss Forecast'!K55,IF(OPEXpt="90 days",'Profit and Loss Forecast'!J55,0))))*-(1+GSTO))</f>
        <v>0</v>
      </c>
      <c r="N55" s="105">
        <f>IF(LEFT($C55,12)="Depreciation",0,IF(OPEXpt="Current",'Profit and Loss Forecast'!N55,IF(OPEXpt="30 days",'Profit and Loss Forecast'!M55,IF(OPEXpt="60 days",'Profit and Loss Forecast'!L55,IF(OPEXpt="90 days",'Profit and Loss Forecast'!K55,0))))*-(1+GSTO))</f>
        <v>0</v>
      </c>
      <c r="O55" s="105">
        <f>IF(LEFT($C55,12)="Depreciation",0,IF(OPEXpt="Current",'Profit and Loss Forecast'!O55,IF(OPEXpt="30 days",'Profit and Loss Forecast'!N55,IF(OPEXpt="60 days",'Profit and Loss Forecast'!M55,IF(OPEXpt="90 days",'Profit and Loss Forecast'!L55,0))))*-(1+GSTO))</f>
        <v>0</v>
      </c>
      <c r="P55" s="105">
        <f>IF(LEFT($C55,12)="Depreciation",0,IF(OPEXpt="Current",'Profit and Loss Forecast'!P55,IF(OPEXpt="30 days",'Profit and Loss Forecast'!O55,IF(OPEXpt="60 days",'Profit and Loss Forecast'!N55,IF(OPEXpt="90 days",'Profit and Loss Forecast'!M55,0))))*-(1+GSTO))</f>
        <v>0</v>
      </c>
      <c r="Q55" s="105">
        <f t="shared" si="5"/>
        <v>0</v>
      </c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ht="13.5" customHeight="1" outlineLevel="1">
      <c r="A56" s="32"/>
      <c r="B56" s="32"/>
      <c r="C56" s="34" t="str">
        <f>'Profit and Loss Forecast'!B56</f>
        <v>-</v>
      </c>
      <c r="D56" s="34"/>
      <c r="E56" s="105">
        <f>IF(LEFT($C56,12)="Depreciation",0,IF(OPEXpt="Current",'Profit and Loss Forecast'!E56,0)*-(1+GSTO))</f>
        <v>0</v>
      </c>
      <c r="F56" s="105">
        <f>IF(LEFT($C56,12)="Depreciation",0,IF(OPEXpt="Current",'Profit and Loss Forecast'!F56,IF(OPEXpt="30 days",'Profit and Loss Forecast'!E56,0))*-(1+GSTO))</f>
        <v>0</v>
      </c>
      <c r="G56" s="105">
        <f>IF(LEFT($C56,12)="Depreciation",0,IF(OPEXpt="Current",'Profit and Loss Forecast'!G56,IF(OPEXpt="30 days",'Profit and Loss Forecast'!F56,IF(OPEXpt="60 days",'Profit and Loss Forecast'!E56,0)))*-(1+GSTO))</f>
        <v>0</v>
      </c>
      <c r="H56" s="105">
        <f>IF(LEFT($C56,12)="Depreciation",0,IF(OPEXpt="Current",'Profit and Loss Forecast'!H56,IF(OPEXpt="30 days",'Profit and Loss Forecast'!G56,IF(OPEXpt="60 days",'Profit and Loss Forecast'!F56,IF(OPEXpt="90 days",'Profit and Loss Forecast'!E56,0))))*-(1+GSTO))</f>
        <v>0</v>
      </c>
      <c r="I56" s="105">
        <f>IF(LEFT($C56,12)="Depreciation",0,IF(OPEXpt="Current",'Profit and Loss Forecast'!I56,IF(OPEXpt="30 days",'Profit and Loss Forecast'!H56,IF(OPEXpt="60 days",'Profit and Loss Forecast'!G56,IF(OPEXpt="90 days",'Profit and Loss Forecast'!F56,0))))*-(1+GSTO))</f>
        <v>0</v>
      </c>
      <c r="J56" s="105">
        <f>IF(LEFT($C56,12)="Depreciation",0,IF(OPEXpt="Current",'Profit and Loss Forecast'!J56,IF(OPEXpt="30 days",'Profit and Loss Forecast'!I56,IF(OPEXpt="60 days",'Profit and Loss Forecast'!H56,IF(OPEXpt="90 days",'Profit and Loss Forecast'!G56,0))))*-(1+GSTO))</f>
        <v>0</v>
      </c>
      <c r="K56" s="105">
        <f>IF(LEFT($C56,12)="Depreciation",0,IF(OPEXpt="Current",'Profit and Loss Forecast'!K56,IF(OPEXpt="30 days",'Profit and Loss Forecast'!J56,IF(OPEXpt="60 days",'Profit and Loss Forecast'!I56,IF(OPEXpt="90 days",'Profit and Loss Forecast'!H56,0))))*-(1+GSTO))</f>
        <v>0</v>
      </c>
      <c r="L56" s="105">
        <f>IF(LEFT($C56,12)="Depreciation",0,IF(OPEXpt="Current",'Profit and Loss Forecast'!L56,IF(OPEXpt="30 days",'Profit and Loss Forecast'!K56,IF(OPEXpt="60 days",'Profit and Loss Forecast'!J56,IF(OPEXpt="90 days",'Profit and Loss Forecast'!I56,0))))*-(1+GSTO))</f>
        <v>0</v>
      </c>
      <c r="M56" s="105">
        <f>IF(LEFT($C56,12)="Depreciation",0,IF(OPEXpt="Current",'Profit and Loss Forecast'!M56,IF(OPEXpt="30 days",'Profit and Loss Forecast'!L56,IF(OPEXpt="60 days",'Profit and Loss Forecast'!K56,IF(OPEXpt="90 days",'Profit and Loss Forecast'!J56,0))))*-(1+GSTO))</f>
        <v>0</v>
      </c>
      <c r="N56" s="105">
        <f>IF(LEFT($C56,12)="Depreciation",0,IF(OPEXpt="Current",'Profit and Loss Forecast'!N56,IF(OPEXpt="30 days",'Profit and Loss Forecast'!M56,IF(OPEXpt="60 days",'Profit and Loss Forecast'!L56,IF(OPEXpt="90 days",'Profit and Loss Forecast'!K56,0))))*-(1+GSTO))</f>
        <v>0</v>
      </c>
      <c r="O56" s="105">
        <f>IF(LEFT($C56,12)="Depreciation",0,IF(OPEXpt="Current",'Profit and Loss Forecast'!O56,IF(OPEXpt="30 days",'Profit and Loss Forecast'!N56,IF(OPEXpt="60 days",'Profit and Loss Forecast'!M56,IF(OPEXpt="90 days",'Profit and Loss Forecast'!L56,0))))*-(1+GSTO))</f>
        <v>0</v>
      </c>
      <c r="P56" s="105">
        <f>IF(LEFT($C56,12)="Depreciation",0,IF(OPEXpt="Current",'Profit and Loss Forecast'!P56,IF(OPEXpt="30 days",'Profit and Loss Forecast'!O56,IF(OPEXpt="60 days",'Profit and Loss Forecast'!N56,IF(OPEXpt="90 days",'Profit and Loss Forecast'!M56,0))))*-(1+GSTO))</f>
        <v>0</v>
      </c>
      <c r="Q56" s="105">
        <f t="shared" si="5"/>
        <v>0</v>
      </c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ht="13.5" customHeight="1" outlineLevel="1">
      <c r="A57" s="32"/>
      <c r="B57" s="32"/>
      <c r="C57" s="34" t="str">
        <f>'Profit and Loss Forecast'!B57</f>
        <v>-</v>
      </c>
      <c r="D57" s="34"/>
      <c r="E57" s="105">
        <f>IF(LEFT($C57,12)="Depreciation",0,IF(OPEXpt="Current",'Profit and Loss Forecast'!E57,0)*-(1+GSTO))</f>
        <v>0</v>
      </c>
      <c r="F57" s="105">
        <f>IF(LEFT($C57,12)="Depreciation",0,IF(OPEXpt="Current",'Profit and Loss Forecast'!F57,IF(OPEXpt="30 days",'Profit and Loss Forecast'!E57,0))*-(1+GSTO))</f>
        <v>0</v>
      </c>
      <c r="G57" s="105">
        <f>IF(LEFT($C57,12)="Depreciation",0,IF(OPEXpt="Current",'Profit and Loss Forecast'!G57,IF(OPEXpt="30 days",'Profit and Loss Forecast'!F57,IF(OPEXpt="60 days",'Profit and Loss Forecast'!E57,0)))*-(1+GSTO))</f>
        <v>0</v>
      </c>
      <c r="H57" s="105">
        <f>IF(LEFT($C57,12)="Depreciation",0,IF(OPEXpt="Current",'Profit and Loss Forecast'!H57,IF(OPEXpt="30 days",'Profit and Loss Forecast'!G57,IF(OPEXpt="60 days",'Profit and Loss Forecast'!F57,IF(OPEXpt="90 days",'Profit and Loss Forecast'!E57,0))))*-(1+GSTO))</f>
        <v>0</v>
      </c>
      <c r="I57" s="105">
        <f>IF(LEFT($C57,12)="Depreciation",0,IF(OPEXpt="Current",'Profit and Loss Forecast'!I57,IF(OPEXpt="30 days",'Profit and Loss Forecast'!H57,IF(OPEXpt="60 days",'Profit and Loss Forecast'!G57,IF(OPEXpt="90 days",'Profit and Loss Forecast'!F57,0))))*-(1+GSTO))</f>
        <v>0</v>
      </c>
      <c r="J57" s="105">
        <f>IF(LEFT($C57,12)="Depreciation",0,IF(OPEXpt="Current",'Profit and Loss Forecast'!J57,IF(OPEXpt="30 days",'Profit and Loss Forecast'!I57,IF(OPEXpt="60 days",'Profit and Loss Forecast'!H57,IF(OPEXpt="90 days",'Profit and Loss Forecast'!G57,0))))*-(1+GSTO))</f>
        <v>0</v>
      </c>
      <c r="K57" s="105">
        <f>IF(LEFT($C57,12)="Depreciation",0,IF(OPEXpt="Current",'Profit and Loss Forecast'!K57,IF(OPEXpt="30 days",'Profit and Loss Forecast'!J57,IF(OPEXpt="60 days",'Profit and Loss Forecast'!I57,IF(OPEXpt="90 days",'Profit and Loss Forecast'!H57,0))))*-(1+GSTO))</f>
        <v>0</v>
      </c>
      <c r="L57" s="105">
        <f>IF(LEFT($C57,12)="Depreciation",0,IF(OPEXpt="Current",'Profit and Loss Forecast'!L57,IF(OPEXpt="30 days",'Profit and Loss Forecast'!K57,IF(OPEXpt="60 days",'Profit and Loss Forecast'!J57,IF(OPEXpt="90 days",'Profit and Loss Forecast'!I57,0))))*-(1+GSTO))</f>
        <v>0</v>
      </c>
      <c r="M57" s="105">
        <f>IF(LEFT($C57,12)="Depreciation",0,IF(OPEXpt="Current",'Profit and Loss Forecast'!M57,IF(OPEXpt="30 days",'Profit and Loss Forecast'!L57,IF(OPEXpt="60 days",'Profit and Loss Forecast'!K57,IF(OPEXpt="90 days",'Profit and Loss Forecast'!J57,0))))*-(1+GSTO))</f>
        <v>0</v>
      </c>
      <c r="N57" s="105">
        <f>IF(LEFT($C57,12)="Depreciation",0,IF(OPEXpt="Current",'Profit and Loss Forecast'!N57,IF(OPEXpt="30 days",'Profit and Loss Forecast'!M57,IF(OPEXpt="60 days",'Profit and Loss Forecast'!L57,IF(OPEXpt="90 days",'Profit and Loss Forecast'!K57,0))))*-(1+GSTO))</f>
        <v>0</v>
      </c>
      <c r="O57" s="105">
        <f>IF(LEFT($C57,12)="Depreciation",0,IF(OPEXpt="Current",'Profit and Loss Forecast'!O57,IF(OPEXpt="30 days",'Profit and Loss Forecast'!N57,IF(OPEXpt="60 days",'Profit and Loss Forecast'!M57,IF(OPEXpt="90 days",'Profit and Loss Forecast'!L57,0))))*-(1+GSTO))</f>
        <v>0</v>
      </c>
      <c r="P57" s="105">
        <f>IF(LEFT($C57,12)="Depreciation",0,IF(OPEXpt="Current",'Profit and Loss Forecast'!P57,IF(OPEXpt="30 days",'Profit and Loss Forecast'!O57,IF(OPEXpt="60 days",'Profit and Loss Forecast'!N57,IF(OPEXpt="90 days",'Profit and Loss Forecast'!M57,0))))*-(1+GSTO))</f>
        <v>0</v>
      </c>
      <c r="Q57" s="105">
        <f t="shared" si="5"/>
        <v>0</v>
      </c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ht="13.5" customHeight="1" outlineLevel="1">
      <c r="A58" s="32"/>
      <c r="B58" s="32"/>
      <c r="C58" s="34" t="str">
        <f>'Profit and Loss Forecast'!B58</f>
        <v>-</v>
      </c>
      <c r="D58" s="34"/>
      <c r="E58" s="105">
        <f>IF(LEFT($C58,12)="Depreciation",0,IF(OPEXpt="Current",'Profit and Loss Forecast'!E58,0)*-(1+GSTO))</f>
        <v>0</v>
      </c>
      <c r="F58" s="105">
        <f>IF(LEFT($C58,12)="Depreciation",0,IF(OPEXpt="Current",'Profit and Loss Forecast'!F58,IF(OPEXpt="30 days",'Profit and Loss Forecast'!E58,0))*-(1+GSTO))</f>
        <v>0</v>
      </c>
      <c r="G58" s="105">
        <f>IF(LEFT($C58,12)="Depreciation",0,IF(OPEXpt="Current",'Profit and Loss Forecast'!G58,IF(OPEXpt="30 days",'Profit and Loss Forecast'!F58,IF(OPEXpt="60 days",'Profit and Loss Forecast'!E58,0)))*-(1+GSTO))</f>
        <v>0</v>
      </c>
      <c r="H58" s="105">
        <f>IF(LEFT($C58,12)="Depreciation",0,IF(OPEXpt="Current",'Profit and Loss Forecast'!H58,IF(OPEXpt="30 days",'Profit and Loss Forecast'!G58,IF(OPEXpt="60 days",'Profit and Loss Forecast'!F58,IF(OPEXpt="90 days",'Profit and Loss Forecast'!E58,0))))*-(1+GSTO))</f>
        <v>0</v>
      </c>
      <c r="I58" s="105">
        <f>IF(LEFT($C58,12)="Depreciation",0,IF(OPEXpt="Current",'Profit and Loss Forecast'!I58,IF(OPEXpt="30 days",'Profit and Loss Forecast'!H58,IF(OPEXpt="60 days",'Profit and Loss Forecast'!G58,IF(OPEXpt="90 days",'Profit and Loss Forecast'!F58,0))))*-(1+GSTO))</f>
        <v>0</v>
      </c>
      <c r="J58" s="105">
        <f>IF(LEFT($C58,12)="Depreciation",0,IF(OPEXpt="Current",'Profit and Loss Forecast'!J58,IF(OPEXpt="30 days",'Profit and Loss Forecast'!I58,IF(OPEXpt="60 days",'Profit and Loss Forecast'!H58,IF(OPEXpt="90 days",'Profit and Loss Forecast'!G58,0))))*-(1+GSTO))</f>
        <v>0</v>
      </c>
      <c r="K58" s="105">
        <f>IF(LEFT($C58,12)="Depreciation",0,IF(OPEXpt="Current",'Profit and Loss Forecast'!K58,IF(OPEXpt="30 days",'Profit and Loss Forecast'!J58,IF(OPEXpt="60 days",'Profit and Loss Forecast'!I58,IF(OPEXpt="90 days",'Profit and Loss Forecast'!H58,0))))*-(1+GSTO))</f>
        <v>0</v>
      </c>
      <c r="L58" s="105">
        <f>IF(LEFT($C58,12)="Depreciation",0,IF(OPEXpt="Current",'Profit and Loss Forecast'!L58,IF(OPEXpt="30 days",'Profit and Loss Forecast'!K58,IF(OPEXpt="60 days",'Profit and Loss Forecast'!J58,IF(OPEXpt="90 days",'Profit and Loss Forecast'!I58,0))))*-(1+GSTO))</f>
        <v>0</v>
      </c>
      <c r="M58" s="105">
        <f>IF(LEFT($C58,12)="Depreciation",0,IF(OPEXpt="Current",'Profit and Loss Forecast'!M58,IF(OPEXpt="30 days",'Profit and Loss Forecast'!L58,IF(OPEXpt="60 days",'Profit and Loss Forecast'!K58,IF(OPEXpt="90 days",'Profit and Loss Forecast'!J58,0))))*-(1+GSTO))</f>
        <v>0</v>
      </c>
      <c r="N58" s="105">
        <f>IF(LEFT($C58,12)="Depreciation",0,IF(OPEXpt="Current",'Profit and Loss Forecast'!N58,IF(OPEXpt="30 days",'Profit and Loss Forecast'!M58,IF(OPEXpt="60 days",'Profit and Loss Forecast'!L58,IF(OPEXpt="90 days",'Profit and Loss Forecast'!K58,0))))*-(1+GSTO))</f>
        <v>0</v>
      </c>
      <c r="O58" s="105">
        <f>IF(LEFT($C58,12)="Depreciation",0,IF(OPEXpt="Current",'Profit and Loss Forecast'!O58,IF(OPEXpt="30 days",'Profit and Loss Forecast'!N58,IF(OPEXpt="60 days",'Profit and Loss Forecast'!M58,IF(OPEXpt="90 days",'Profit and Loss Forecast'!L58,0))))*-(1+GSTO))</f>
        <v>0</v>
      </c>
      <c r="P58" s="105">
        <f>IF(LEFT($C58,12)="Depreciation",0,IF(OPEXpt="Current",'Profit and Loss Forecast'!P58,IF(OPEXpt="30 days",'Profit and Loss Forecast'!O58,IF(OPEXpt="60 days",'Profit and Loss Forecast'!N58,IF(OPEXpt="90 days",'Profit and Loss Forecast'!M58,0))))*-(1+GSTO))</f>
        <v>0</v>
      </c>
      <c r="Q58" s="105">
        <f t="shared" si="5"/>
        <v>0</v>
      </c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ht="13.5" customHeight="1" outlineLevel="1">
      <c r="A59" s="32"/>
      <c r="B59" s="32"/>
      <c r="C59" s="34" t="str">
        <f>'Profit and Loss Forecast'!B59</f>
        <v>-</v>
      </c>
      <c r="D59" s="34"/>
      <c r="E59" s="105">
        <f>IF(LEFT($C59,12)="Depreciation",0,IF(OPEXpt="Current",'Profit and Loss Forecast'!E59,0)*-(1+GSTO))</f>
        <v>0</v>
      </c>
      <c r="F59" s="105">
        <f>IF(LEFT($C59,12)="Depreciation",0,IF(OPEXpt="Current",'Profit and Loss Forecast'!F59,IF(OPEXpt="30 days",'Profit and Loss Forecast'!E59,0))*-(1+GSTO))</f>
        <v>0</v>
      </c>
      <c r="G59" s="105">
        <f>IF(LEFT($C59,12)="Depreciation",0,IF(OPEXpt="Current",'Profit and Loss Forecast'!G59,IF(OPEXpt="30 days",'Profit and Loss Forecast'!F59,IF(OPEXpt="60 days",'Profit and Loss Forecast'!E59,0)))*-(1+GSTO))</f>
        <v>0</v>
      </c>
      <c r="H59" s="105">
        <f>IF(LEFT($C59,12)="Depreciation",0,IF(OPEXpt="Current",'Profit and Loss Forecast'!H59,IF(OPEXpt="30 days",'Profit and Loss Forecast'!G59,IF(OPEXpt="60 days",'Profit and Loss Forecast'!F59,IF(OPEXpt="90 days",'Profit and Loss Forecast'!E59,0))))*-(1+GSTO))</f>
        <v>0</v>
      </c>
      <c r="I59" s="105">
        <f>IF(LEFT($C59,12)="Depreciation",0,IF(OPEXpt="Current",'Profit and Loss Forecast'!I59,IF(OPEXpt="30 days",'Profit and Loss Forecast'!H59,IF(OPEXpt="60 days",'Profit and Loss Forecast'!G59,IF(OPEXpt="90 days",'Profit and Loss Forecast'!F59,0))))*-(1+GSTO))</f>
        <v>0</v>
      </c>
      <c r="J59" s="105">
        <f>IF(LEFT($C59,12)="Depreciation",0,IF(OPEXpt="Current",'Profit and Loss Forecast'!J59,IF(OPEXpt="30 days",'Profit and Loss Forecast'!I59,IF(OPEXpt="60 days",'Profit and Loss Forecast'!H59,IF(OPEXpt="90 days",'Profit and Loss Forecast'!G59,0))))*-(1+GSTO))</f>
        <v>0</v>
      </c>
      <c r="K59" s="105">
        <f>IF(LEFT($C59,12)="Depreciation",0,IF(OPEXpt="Current",'Profit and Loss Forecast'!K59,IF(OPEXpt="30 days",'Profit and Loss Forecast'!J59,IF(OPEXpt="60 days",'Profit and Loss Forecast'!I59,IF(OPEXpt="90 days",'Profit and Loss Forecast'!H59,0))))*-(1+GSTO))</f>
        <v>0</v>
      </c>
      <c r="L59" s="105">
        <f>IF(LEFT($C59,12)="Depreciation",0,IF(OPEXpt="Current",'Profit and Loss Forecast'!L59,IF(OPEXpt="30 days",'Profit and Loss Forecast'!K59,IF(OPEXpt="60 days",'Profit and Loss Forecast'!J59,IF(OPEXpt="90 days",'Profit and Loss Forecast'!I59,0))))*-(1+GSTO))</f>
        <v>0</v>
      </c>
      <c r="M59" s="105">
        <f>IF(LEFT($C59,12)="Depreciation",0,IF(OPEXpt="Current",'Profit and Loss Forecast'!M59,IF(OPEXpt="30 days",'Profit and Loss Forecast'!L59,IF(OPEXpt="60 days",'Profit and Loss Forecast'!K59,IF(OPEXpt="90 days",'Profit and Loss Forecast'!J59,0))))*-(1+GSTO))</f>
        <v>0</v>
      </c>
      <c r="N59" s="105">
        <f>IF(LEFT($C59,12)="Depreciation",0,IF(OPEXpt="Current",'Profit and Loss Forecast'!N59,IF(OPEXpt="30 days",'Profit and Loss Forecast'!M59,IF(OPEXpt="60 days",'Profit and Loss Forecast'!L59,IF(OPEXpt="90 days",'Profit and Loss Forecast'!K59,0))))*-(1+GSTO))</f>
        <v>0</v>
      </c>
      <c r="O59" s="105">
        <f>IF(LEFT($C59,12)="Depreciation",0,IF(OPEXpt="Current",'Profit and Loss Forecast'!O59,IF(OPEXpt="30 days",'Profit and Loss Forecast'!N59,IF(OPEXpt="60 days",'Profit and Loss Forecast'!M59,IF(OPEXpt="90 days",'Profit and Loss Forecast'!L59,0))))*-(1+GSTO))</f>
        <v>0</v>
      </c>
      <c r="P59" s="105">
        <f>IF(LEFT($C59,12)="Depreciation",0,IF(OPEXpt="Current",'Profit and Loss Forecast'!P59,IF(OPEXpt="30 days",'Profit and Loss Forecast'!O59,IF(OPEXpt="60 days",'Profit and Loss Forecast'!N59,IF(OPEXpt="90 days",'Profit and Loss Forecast'!M59,0))))*-(1+GSTO))</f>
        <v>0</v>
      </c>
      <c r="Q59" s="105">
        <f t="shared" si="5"/>
        <v>0</v>
      </c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ht="13.5" customHeight="1" outlineLevel="1">
      <c r="A60" s="32"/>
      <c r="B60" s="32"/>
      <c r="C60" s="34" t="str">
        <f>'Profit and Loss Forecast'!B60</f>
        <v>-</v>
      </c>
      <c r="D60" s="34"/>
      <c r="E60" s="105">
        <f>IF(LEFT($C60,12)="Depreciation",0,IF(OPEXpt="Current",'Profit and Loss Forecast'!E60,0)*-(1+GSTO))</f>
        <v>0</v>
      </c>
      <c r="F60" s="105">
        <f>IF(LEFT($C60,12)="Depreciation",0,IF(OPEXpt="Current",'Profit and Loss Forecast'!F60,IF(OPEXpt="30 days",'Profit and Loss Forecast'!E60,0))*-(1+GSTO))</f>
        <v>0</v>
      </c>
      <c r="G60" s="105">
        <f>IF(LEFT($C60,12)="Depreciation",0,IF(OPEXpt="Current",'Profit and Loss Forecast'!G60,IF(OPEXpt="30 days",'Profit and Loss Forecast'!F60,IF(OPEXpt="60 days",'Profit and Loss Forecast'!E60,0)))*-(1+GSTO))</f>
        <v>0</v>
      </c>
      <c r="H60" s="105">
        <f>IF(LEFT($C60,12)="Depreciation",0,IF(OPEXpt="Current",'Profit and Loss Forecast'!H60,IF(OPEXpt="30 days",'Profit and Loss Forecast'!G60,IF(OPEXpt="60 days",'Profit and Loss Forecast'!F60,IF(OPEXpt="90 days",'Profit and Loss Forecast'!E60,0))))*-(1+GSTO))</f>
        <v>0</v>
      </c>
      <c r="I60" s="105">
        <f>IF(LEFT($C60,12)="Depreciation",0,IF(OPEXpt="Current",'Profit and Loss Forecast'!I60,IF(OPEXpt="30 days",'Profit and Loss Forecast'!H60,IF(OPEXpt="60 days",'Profit and Loss Forecast'!G60,IF(OPEXpt="90 days",'Profit and Loss Forecast'!F60,0))))*-(1+GSTO))</f>
        <v>0</v>
      </c>
      <c r="J60" s="105">
        <f>IF(LEFT($C60,12)="Depreciation",0,IF(OPEXpt="Current",'Profit and Loss Forecast'!J60,IF(OPEXpt="30 days",'Profit and Loss Forecast'!I60,IF(OPEXpt="60 days",'Profit and Loss Forecast'!H60,IF(OPEXpt="90 days",'Profit and Loss Forecast'!G60,0))))*-(1+GSTO))</f>
        <v>0</v>
      </c>
      <c r="K60" s="105">
        <f>IF(LEFT($C60,12)="Depreciation",0,IF(OPEXpt="Current",'Profit and Loss Forecast'!K60,IF(OPEXpt="30 days",'Profit and Loss Forecast'!J60,IF(OPEXpt="60 days",'Profit and Loss Forecast'!I60,IF(OPEXpt="90 days",'Profit and Loss Forecast'!H60,0))))*-(1+GSTO))</f>
        <v>0</v>
      </c>
      <c r="L60" s="105">
        <f>IF(LEFT($C60,12)="Depreciation",0,IF(OPEXpt="Current",'Profit and Loss Forecast'!L60,IF(OPEXpt="30 days",'Profit and Loss Forecast'!K60,IF(OPEXpt="60 days",'Profit and Loss Forecast'!J60,IF(OPEXpt="90 days",'Profit and Loss Forecast'!I60,0))))*-(1+GSTO))</f>
        <v>0</v>
      </c>
      <c r="M60" s="105">
        <f>IF(LEFT($C60,12)="Depreciation",0,IF(OPEXpt="Current",'Profit and Loss Forecast'!M60,IF(OPEXpt="30 days",'Profit and Loss Forecast'!L60,IF(OPEXpt="60 days",'Profit and Loss Forecast'!K60,IF(OPEXpt="90 days",'Profit and Loss Forecast'!J60,0))))*-(1+GSTO))</f>
        <v>0</v>
      </c>
      <c r="N60" s="105">
        <f>IF(LEFT($C60,12)="Depreciation",0,IF(OPEXpt="Current",'Profit and Loss Forecast'!N60,IF(OPEXpt="30 days",'Profit and Loss Forecast'!M60,IF(OPEXpt="60 days",'Profit and Loss Forecast'!L60,IF(OPEXpt="90 days",'Profit and Loss Forecast'!K60,0))))*-(1+GSTO))</f>
        <v>0</v>
      </c>
      <c r="O60" s="105">
        <f>IF(LEFT($C60,12)="Depreciation",0,IF(OPEXpt="Current",'Profit and Loss Forecast'!O60,IF(OPEXpt="30 days",'Profit and Loss Forecast'!N60,IF(OPEXpt="60 days",'Profit and Loss Forecast'!M60,IF(OPEXpt="90 days",'Profit and Loss Forecast'!L60,0))))*-(1+GSTO))</f>
        <v>0</v>
      </c>
      <c r="P60" s="105">
        <f>IF(LEFT($C60,12)="Depreciation",0,IF(OPEXpt="Current",'Profit and Loss Forecast'!P60,IF(OPEXpt="30 days",'Profit and Loss Forecast'!O60,IF(OPEXpt="60 days",'Profit and Loss Forecast'!N60,IF(OPEXpt="90 days",'Profit and Loss Forecast'!M60,0))))*-(1+GSTO))</f>
        <v>0</v>
      </c>
      <c r="Q60" s="105">
        <f t="shared" si="5"/>
        <v>0</v>
      </c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ht="13.5" customHeight="1" outlineLevel="1">
      <c r="A61" s="32"/>
      <c r="B61" s="32"/>
      <c r="C61" s="34" t="str">
        <f>'Profit and Loss Forecast'!B61</f>
        <v>-</v>
      </c>
      <c r="D61" s="34"/>
      <c r="E61" s="105">
        <f>IF(LEFT($C61,12)="Depreciation",0,IF(OPEXpt="Current",'Profit and Loss Forecast'!E61,0)*-(1+GSTO))</f>
        <v>0</v>
      </c>
      <c r="F61" s="105">
        <f>IF(LEFT($C61,12)="Depreciation",0,IF(OPEXpt="Current",'Profit and Loss Forecast'!F61,IF(OPEXpt="30 days",'Profit and Loss Forecast'!E61,0))*-(1+GSTO))</f>
        <v>0</v>
      </c>
      <c r="G61" s="105">
        <f>IF(LEFT($C61,12)="Depreciation",0,IF(OPEXpt="Current",'Profit and Loss Forecast'!G61,IF(OPEXpt="30 days",'Profit and Loss Forecast'!F61,IF(OPEXpt="60 days",'Profit and Loss Forecast'!E61,0)))*-(1+GSTO))</f>
        <v>0</v>
      </c>
      <c r="H61" s="105">
        <f>IF(LEFT($C61,12)="Depreciation",0,IF(OPEXpt="Current",'Profit and Loss Forecast'!H61,IF(OPEXpt="30 days",'Profit and Loss Forecast'!G61,IF(OPEXpt="60 days",'Profit and Loss Forecast'!F61,IF(OPEXpt="90 days",'Profit and Loss Forecast'!E61,0))))*-(1+GSTO))</f>
        <v>0</v>
      </c>
      <c r="I61" s="105">
        <f>IF(LEFT($C61,12)="Depreciation",0,IF(OPEXpt="Current",'Profit and Loss Forecast'!I61,IF(OPEXpt="30 days",'Profit and Loss Forecast'!H61,IF(OPEXpt="60 days",'Profit and Loss Forecast'!G61,IF(OPEXpt="90 days",'Profit and Loss Forecast'!F61,0))))*-(1+GSTO))</f>
        <v>0</v>
      </c>
      <c r="J61" s="105">
        <f>IF(LEFT($C61,12)="Depreciation",0,IF(OPEXpt="Current",'Profit and Loss Forecast'!J61,IF(OPEXpt="30 days",'Profit and Loss Forecast'!I61,IF(OPEXpt="60 days",'Profit and Loss Forecast'!H61,IF(OPEXpt="90 days",'Profit and Loss Forecast'!G61,0))))*-(1+GSTO))</f>
        <v>0</v>
      </c>
      <c r="K61" s="105">
        <f>IF(LEFT($C61,12)="Depreciation",0,IF(OPEXpt="Current",'Profit and Loss Forecast'!K61,IF(OPEXpt="30 days",'Profit and Loss Forecast'!J61,IF(OPEXpt="60 days",'Profit and Loss Forecast'!I61,IF(OPEXpt="90 days",'Profit and Loss Forecast'!H61,0))))*-(1+GSTO))</f>
        <v>0</v>
      </c>
      <c r="L61" s="105">
        <f>IF(LEFT($C61,12)="Depreciation",0,IF(OPEXpt="Current",'Profit and Loss Forecast'!L61,IF(OPEXpt="30 days",'Profit and Loss Forecast'!K61,IF(OPEXpt="60 days",'Profit and Loss Forecast'!J61,IF(OPEXpt="90 days",'Profit and Loss Forecast'!I61,0))))*-(1+GSTO))</f>
        <v>0</v>
      </c>
      <c r="M61" s="105">
        <f>IF(LEFT($C61,12)="Depreciation",0,IF(OPEXpt="Current",'Profit and Loss Forecast'!M61,IF(OPEXpt="30 days",'Profit and Loss Forecast'!L61,IF(OPEXpt="60 days",'Profit and Loss Forecast'!K61,IF(OPEXpt="90 days",'Profit and Loss Forecast'!J61,0))))*-(1+GSTO))</f>
        <v>0</v>
      </c>
      <c r="N61" s="105">
        <f>IF(LEFT($C61,12)="Depreciation",0,IF(OPEXpt="Current",'Profit and Loss Forecast'!N61,IF(OPEXpt="30 days",'Profit and Loss Forecast'!M61,IF(OPEXpt="60 days",'Profit and Loss Forecast'!L61,IF(OPEXpt="90 days",'Profit and Loss Forecast'!K61,0))))*-(1+GSTO))</f>
        <v>0</v>
      </c>
      <c r="O61" s="105">
        <f>IF(LEFT($C61,12)="Depreciation",0,IF(OPEXpt="Current",'Profit and Loss Forecast'!O61,IF(OPEXpt="30 days",'Profit and Loss Forecast'!N61,IF(OPEXpt="60 days",'Profit and Loss Forecast'!M61,IF(OPEXpt="90 days",'Profit and Loss Forecast'!L61,0))))*-(1+GSTO))</f>
        <v>0</v>
      </c>
      <c r="P61" s="105">
        <f>IF(LEFT($C61,12)="Depreciation",0,IF(OPEXpt="Current",'Profit and Loss Forecast'!P61,IF(OPEXpt="30 days",'Profit and Loss Forecast'!O61,IF(OPEXpt="60 days",'Profit and Loss Forecast'!N61,IF(OPEXpt="90 days",'Profit and Loss Forecast'!M61,0))))*-(1+GSTO))</f>
        <v>0</v>
      </c>
      <c r="Q61" s="105">
        <f t="shared" si="5"/>
        <v>0</v>
      </c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ht="13.5" customHeight="1" outlineLevel="1">
      <c r="A62" s="32"/>
      <c r="B62" s="32"/>
      <c r="C62" s="34" t="str">
        <f>'Profit and Loss Forecast'!B62</f>
        <v>-</v>
      </c>
      <c r="D62" s="34"/>
      <c r="E62" s="105">
        <f>IF(LEFT($C62,12)="Depreciation",0,IF(OPEXpt="Current",'Profit and Loss Forecast'!E62,0)*-(1+GSTO))</f>
        <v>0</v>
      </c>
      <c r="F62" s="105">
        <f>IF(LEFT($C62,12)="Depreciation",0,IF(OPEXpt="Current",'Profit and Loss Forecast'!F62,IF(OPEXpt="30 days",'Profit and Loss Forecast'!E62,0))*-(1+GSTO))</f>
        <v>0</v>
      </c>
      <c r="G62" s="105">
        <f>IF(LEFT($C62,12)="Depreciation",0,IF(OPEXpt="Current",'Profit and Loss Forecast'!G62,IF(OPEXpt="30 days",'Profit and Loss Forecast'!F62,IF(OPEXpt="60 days",'Profit and Loss Forecast'!E62,0)))*-(1+GSTO))</f>
        <v>0</v>
      </c>
      <c r="H62" s="105">
        <f>IF(LEFT($C62,12)="Depreciation",0,IF(OPEXpt="Current",'Profit and Loss Forecast'!H62,IF(OPEXpt="30 days",'Profit and Loss Forecast'!G62,IF(OPEXpt="60 days",'Profit and Loss Forecast'!F62,IF(OPEXpt="90 days",'Profit and Loss Forecast'!E62,0))))*-(1+GSTO))</f>
        <v>0</v>
      </c>
      <c r="I62" s="105">
        <f>IF(LEFT($C62,12)="Depreciation",0,IF(OPEXpt="Current",'Profit and Loss Forecast'!I62,IF(OPEXpt="30 days",'Profit and Loss Forecast'!H62,IF(OPEXpt="60 days",'Profit and Loss Forecast'!G62,IF(OPEXpt="90 days",'Profit and Loss Forecast'!F62,0))))*-(1+GSTO))</f>
        <v>0</v>
      </c>
      <c r="J62" s="105">
        <f>IF(LEFT($C62,12)="Depreciation",0,IF(OPEXpt="Current",'Profit and Loss Forecast'!J62,IF(OPEXpt="30 days",'Profit and Loss Forecast'!I62,IF(OPEXpt="60 days",'Profit and Loss Forecast'!H62,IF(OPEXpt="90 days",'Profit and Loss Forecast'!G62,0))))*-(1+GSTO))</f>
        <v>0</v>
      </c>
      <c r="K62" s="105">
        <f>IF(LEFT($C62,12)="Depreciation",0,IF(OPEXpt="Current",'Profit and Loss Forecast'!K62,IF(OPEXpt="30 days",'Profit and Loss Forecast'!J62,IF(OPEXpt="60 days",'Profit and Loss Forecast'!I62,IF(OPEXpt="90 days",'Profit and Loss Forecast'!H62,0))))*-(1+GSTO))</f>
        <v>0</v>
      </c>
      <c r="L62" s="105">
        <f>IF(LEFT($C62,12)="Depreciation",0,IF(OPEXpt="Current",'Profit and Loss Forecast'!L62,IF(OPEXpt="30 days",'Profit and Loss Forecast'!K62,IF(OPEXpt="60 days",'Profit and Loss Forecast'!J62,IF(OPEXpt="90 days",'Profit and Loss Forecast'!I62,0))))*-(1+GSTO))</f>
        <v>0</v>
      </c>
      <c r="M62" s="105">
        <f>IF(LEFT($C62,12)="Depreciation",0,IF(OPEXpt="Current",'Profit and Loss Forecast'!M62,IF(OPEXpt="30 days",'Profit and Loss Forecast'!L62,IF(OPEXpt="60 days",'Profit and Loss Forecast'!K62,IF(OPEXpt="90 days",'Profit and Loss Forecast'!J62,0))))*-(1+GSTO))</f>
        <v>0</v>
      </c>
      <c r="N62" s="105">
        <f>IF(LEFT($C62,12)="Depreciation",0,IF(OPEXpt="Current",'Profit and Loss Forecast'!N62,IF(OPEXpt="30 days",'Profit and Loss Forecast'!M62,IF(OPEXpt="60 days",'Profit and Loss Forecast'!L62,IF(OPEXpt="90 days",'Profit and Loss Forecast'!K62,0))))*-(1+GSTO))</f>
        <v>0</v>
      </c>
      <c r="O62" s="105">
        <f>IF(LEFT($C62,12)="Depreciation",0,IF(OPEXpt="Current",'Profit and Loss Forecast'!O62,IF(OPEXpt="30 days",'Profit and Loss Forecast'!N62,IF(OPEXpt="60 days",'Profit and Loss Forecast'!M62,IF(OPEXpt="90 days",'Profit and Loss Forecast'!L62,0))))*-(1+GSTO))</f>
        <v>0</v>
      </c>
      <c r="P62" s="105">
        <f>IF(LEFT($C62,12)="Depreciation",0,IF(OPEXpt="Current",'Profit and Loss Forecast'!P62,IF(OPEXpt="30 days",'Profit and Loss Forecast'!O62,IF(OPEXpt="60 days",'Profit and Loss Forecast'!N62,IF(OPEXpt="90 days",'Profit and Loss Forecast'!M62,0))))*-(1+GSTO))</f>
        <v>0</v>
      </c>
      <c r="Q62" s="105">
        <f t="shared" si="5"/>
        <v>0</v>
      </c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ht="13.5" customHeight="1" outlineLevel="1">
      <c r="A63" s="32"/>
      <c r="B63" s="32"/>
      <c r="C63" s="34" t="str">
        <f>'Profit and Loss Forecast'!B63</f>
        <v>-</v>
      </c>
      <c r="D63" s="34"/>
      <c r="E63" s="105">
        <f>IF(LEFT($C63,12)="Depreciation",0,IF(OPEXpt="Current",'Profit and Loss Forecast'!E63,0)*-(1+GSTO))</f>
        <v>0</v>
      </c>
      <c r="F63" s="105">
        <f>IF(LEFT($C63,12)="Depreciation",0,IF(OPEXpt="Current",'Profit and Loss Forecast'!F63,IF(OPEXpt="30 days",'Profit and Loss Forecast'!E63,0))*-(1+GSTO))</f>
        <v>0</v>
      </c>
      <c r="G63" s="105">
        <f>IF(LEFT($C63,12)="Depreciation",0,IF(OPEXpt="Current",'Profit and Loss Forecast'!G63,IF(OPEXpt="30 days",'Profit and Loss Forecast'!F63,IF(OPEXpt="60 days",'Profit and Loss Forecast'!E63,0)))*-(1+GSTO))</f>
        <v>0</v>
      </c>
      <c r="H63" s="105">
        <f>IF(LEFT($C63,12)="Depreciation",0,IF(OPEXpt="Current",'Profit and Loss Forecast'!H63,IF(OPEXpt="30 days",'Profit and Loss Forecast'!G63,IF(OPEXpt="60 days",'Profit and Loss Forecast'!F63,IF(OPEXpt="90 days",'Profit and Loss Forecast'!E63,0))))*-(1+GSTO))</f>
        <v>0</v>
      </c>
      <c r="I63" s="105">
        <f>IF(LEFT($C63,12)="Depreciation",0,IF(OPEXpt="Current",'Profit and Loss Forecast'!I63,IF(OPEXpt="30 days",'Profit and Loss Forecast'!H63,IF(OPEXpt="60 days",'Profit and Loss Forecast'!G63,IF(OPEXpt="90 days",'Profit and Loss Forecast'!F63,0))))*-(1+GSTO))</f>
        <v>0</v>
      </c>
      <c r="J63" s="105">
        <f>IF(LEFT($C63,12)="Depreciation",0,IF(OPEXpt="Current",'Profit and Loss Forecast'!J63,IF(OPEXpt="30 days",'Profit and Loss Forecast'!I63,IF(OPEXpt="60 days",'Profit and Loss Forecast'!H63,IF(OPEXpt="90 days",'Profit and Loss Forecast'!G63,0))))*-(1+GSTO))</f>
        <v>0</v>
      </c>
      <c r="K63" s="105">
        <f>IF(LEFT($C63,12)="Depreciation",0,IF(OPEXpt="Current",'Profit and Loss Forecast'!K63,IF(OPEXpt="30 days",'Profit and Loss Forecast'!J63,IF(OPEXpt="60 days",'Profit and Loss Forecast'!I63,IF(OPEXpt="90 days",'Profit and Loss Forecast'!H63,0))))*-(1+GSTO))</f>
        <v>0</v>
      </c>
      <c r="L63" s="105">
        <f>IF(LEFT($C63,12)="Depreciation",0,IF(OPEXpt="Current",'Profit and Loss Forecast'!L63,IF(OPEXpt="30 days",'Profit and Loss Forecast'!K63,IF(OPEXpt="60 days",'Profit and Loss Forecast'!J63,IF(OPEXpt="90 days",'Profit and Loss Forecast'!I63,0))))*-(1+GSTO))</f>
        <v>0</v>
      </c>
      <c r="M63" s="105">
        <f>IF(LEFT($C63,12)="Depreciation",0,IF(OPEXpt="Current",'Profit and Loss Forecast'!M63,IF(OPEXpt="30 days",'Profit and Loss Forecast'!L63,IF(OPEXpt="60 days",'Profit and Loss Forecast'!K63,IF(OPEXpt="90 days",'Profit and Loss Forecast'!J63,0))))*-(1+GSTO))</f>
        <v>0</v>
      </c>
      <c r="N63" s="105">
        <f>IF(LEFT($C63,12)="Depreciation",0,IF(OPEXpt="Current",'Profit and Loss Forecast'!N63,IF(OPEXpt="30 days",'Profit and Loss Forecast'!M63,IF(OPEXpt="60 days",'Profit and Loss Forecast'!L63,IF(OPEXpt="90 days",'Profit and Loss Forecast'!K63,0))))*-(1+GSTO))</f>
        <v>0</v>
      </c>
      <c r="O63" s="105">
        <f>IF(LEFT($C63,12)="Depreciation",0,IF(OPEXpt="Current",'Profit and Loss Forecast'!O63,IF(OPEXpt="30 days",'Profit and Loss Forecast'!N63,IF(OPEXpt="60 days",'Profit and Loss Forecast'!M63,IF(OPEXpt="90 days",'Profit and Loss Forecast'!L63,0))))*-(1+GSTO))</f>
        <v>0</v>
      </c>
      <c r="P63" s="105">
        <f>IF(LEFT($C63,12)="Depreciation",0,IF(OPEXpt="Current",'Profit and Loss Forecast'!P63,IF(OPEXpt="30 days",'Profit and Loss Forecast'!O63,IF(OPEXpt="60 days",'Profit and Loss Forecast'!N63,IF(OPEXpt="90 days",'Profit and Loss Forecast'!M63,0))))*-(1+GSTO))</f>
        <v>0</v>
      </c>
      <c r="Q63" s="105">
        <f t="shared" si="5"/>
        <v>0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</row>
    <row r="64" ht="13.5" customHeight="1" outlineLevel="1">
      <c r="A64" s="32"/>
      <c r="B64" s="32"/>
      <c r="C64" s="34" t="str">
        <f>'Profit and Loss Forecast'!B64</f>
        <v>-</v>
      </c>
      <c r="D64" s="34"/>
      <c r="E64" s="105">
        <f>IF(LEFT($C64,12)="Depreciation",0,IF(OPEXpt="Current",'Profit and Loss Forecast'!E64,0)*-(1+GSTO))</f>
        <v>0</v>
      </c>
      <c r="F64" s="105">
        <f>IF(LEFT($C64,12)="Depreciation",0,IF(OPEXpt="Current",'Profit and Loss Forecast'!F64,IF(OPEXpt="30 days",'Profit and Loss Forecast'!E64,0))*-(1+GSTO))</f>
        <v>0</v>
      </c>
      <c r="G64" s="105">
        <f>IF(LEFT($C64,12)="Depreciation",0,IF(OPEXpt="Current",'Profit and Loss Forecast'!G64,IF(OPEXpt="30 days",'Profit and Loss Forecast'!F64,IF(OPEXpt="60 days",'Profit and Loss Forecast'!E64,0)))*-(1+GSTO))</f>
        <v>0</v>
      </c>
      <c r="H64" s="105">
        <f>IF(LEFT($C64,12)="Depreciation",0,IF(OPEXpt="Current",'Profit and Loss Forecast'!H64,IF(OPEXpt="30 days",'Profit and Loss Forecast'!G64,IF(OPEXpt="60 days",'Profit and Loss Forecast'!F64,IF(OPEXpt="90 days",'Profit and Loss Forecast'!E64,0))))*-(1+GSTO))</f>
        <v>0</v>
      </c>
      <c r="I64" s="105">
        <f>IF(LEFT($C64,12)="Depreciation",0,IF(OPEXpt="Current",'Profit and Loss Forecast'!I64,IF(OPEXpt="30 days",'Profit and Loss Forecast'!H64,IF(OPEXpt="60 days",'Profit and Loss Forecast'!G64,IF(OPEXpt="90 days",'Profit and Loss Forecast'!F64,0))))*-(1+GSTO))</f>
        <v>0</v>
      </c>
      <c r="J64" s="105">
        <f>IF(LEFT($C64,12)="Depreciation",0,IF(OPEXpt="Current",'Profit and Loss Forecast'!J64,IF(OPEXpt="30 days",'Profit and Loss Forecast'!I64,IF(OPEXpt="60 days",'Profit and Loss Forecast'!H64,IF(OPEXpt="90 days",'Profit and Loss Forecast'!G64,0))))*-(1+GSTO))</f>
        <v>0</v>
      </c>
      <c r="K64" s="105">
        <f>IF(LEFT($C64,12)="Depreciation",0,IF(OPEXpt="Current",'Profit and Loss Forecast'!K64,IF(OPEXpt="30 days",'Profit and Loss Forecast'!J64,IF(OPEXpt="60 days",'Profit and Loss Forecast'!I64,IF(OPEXpt="90 days",'Profit and Loss Forecast'!H64,0))))*-(1+GSTO))</f>
        <v>0</v>
      </c>
      <c r="L64" s="105">
        <f>IF(LEFT($C64,12)="Depreciation",0,IF(OPEXpt="Current",'Profit and Loss Forecast'!L64,IF(OPEXpt="30 days",'Profit and Loss Forecast'!K64,IF(OPEXpt="60 days",'Profit and Loss Forecast'!J64,IF(OPEXpt="90 days",'Profit and Loss Forecast'!I64,0))))*-(1+GSTO))</f>
        <v>0</v>
      </c>
      <c r="M64" s="105">
        <f>IF(LEFT($C64,12)="Depreciation",0,IF(OPEXpt="Current",'Profit and Loss Forecast'!M64,IF(OPEXpt="30 days",'Profit and Loss Forecast'!L64,IF(OPEXpt="60 days",'Profit and Loss Forecast'!K64,IF(OPEXpt="90 days",'Profit and Loss Forecast'!J64,0))))*-(1+GSTO))</f>
        <v>0</v>
      </c>
      <c r="N64" s="105">
        <f>IF(LEFT($C64,12)="Depreciation",0,IF(OPEXpt="Current",'Profit and Loss Forecast'!N64,IF(OPEXpt="30 days",'Profit and Loss Forecast'!M64,IF(OPEXpt="60 days",'Profit and Loss Forecast'!L64,IF(OPEXpt="90 days",'Profit and Loss Forecast'!K64,0))))*-(1+GSTO))</f>
        <v>0</v>
      </c>
      <c r="O64" s="105">
        <f>IF(LEFT($C64,12)="Depreciation",0,IF(OPEXpt="Current",'Profit and Loss Forecast'!O64,IF(OPEXpt="30 days",'Profit and Loss Forecast'!N64,IF(OPEXpt="60 days",'Profit and Loss Forecast'!M64,IF(OPEXpt="90 days",'Profit and Loss Forecast'!L64,0))))*-(1+GSTO))</f>
        <v>0</v>
      </c>
      <c r="P64" s="105">
        <f>IF(LEFT($C64,12)="Depreciation",0,IF(OPEXpt="Current",'Profit and Loss Forecast'!P64,IF(OPEXpt="30 days",'Profit and Loss Forecast'!O64,IF(OPEXpt="60 days",'Profit and Loss Forecast'!N64,IF(OPEXpt="90 days",'Profit and Loss Forecast'!M64,0))))*-(1+GSTO))</f>
        <v>0</v>
      </c>
      <c r="Q64" s="105">
        <f t="shared" si="5"/>
        <v>0</v>
      </c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ht="13.5" customHeight="1" outlineLevel="1">
      <c r="A65" s="32"/>
      <c r="B65" s="32"/>
      <c r="C65" s="34" t="str">
        <f>'Profit and Loss Forecast'!B65</f>
        <v>-</v>
      </c>
      <c r="D65" s="34"/>
      <c r="E65" s="105">
        <f>IF(LEFT($C65,12)="Depreciation",0,IF(OPEXpt="Current",'Profit and Loss Forecast'!E65,0)*-(1+GSTO))</f>
        <v>0</v>
      </c>
      <c r="F65" s="105">
        <f>IF(LEFT($C65,12)="Depreciation",0,IF(OPEXpt="Current",'Profit and Loss Forecast'!F65,IF(OPEXpt="30 days",'Profit and Loss Forecast'!E65,0))*-(1+GSTO))</f>
        <v>0</v>
      </c>
      <c r="G65" s="105">
        <f>IF(LEFT($C65,12)="Depreciation",0,IF(OPEXpt="Current",'Profit and Loss Forecast'!G65,IF(OPEXpt="30 days",'Profit and Loss Forecast'!F65,IF(OPEXpt="60 days",'Profit and Loss Forecast'!E65,0)))*-(1+GSTO))</f>
        <v>0</v>
      </c>
      <c r="H65" s="105">
        <f>IF(LEFT($C65,12)="Depreciation",0,IF(OPEXpt="Current",'Profit and Loss Forecast'!H65,IF(OPEXpt="30 days",'Profit and Loss Forecast'!G65,IF(OPEXpt="60 days",'Profit and Loss Forecast'!F65,IF(OPEXpt="90 days",'Profit and Loss Forecast'!E65,0))))*-(1+GSTO))</f>
        <v>0</v>
      </c>
      <c r="I65" s="105">
        <f>IF(LEFT($C65,12)="Depreciation",0,IF(OPEXpt="Current",'Profit and Loss Forecast'!I65,IF(OPEXpt="30 days",'Profit and Loss Forecast'!H65,IF(OPEXpt="60 days",'Profit and Loss Forecast'!G65,IF(OPEXpt="90 days",'Profit and Loss Forecast'!F65,0))))*-(1+GSTO))</f>
        <v>0</v>
      </c>
      <c r="J65" s="105">
        <f>IF(LEFT($C65,12)="Depreciation",0,IF(OPEXpt="Current",'Profit and Loss Forecast'!J65,IF(OPEXpt="30 days",'Profit and Loss Forecast'!I65,IF(OPEXpt="60 days",'Profit and Loss Forecast'!H65,IF(OPEXpt="90 days",'Profit and Loss Forecast'!G65,0))))*-(1+GSTO))</f>
        <v>0</v>
      </c>
      <c r="K65" s="105">
        <f>IF(LEFT($C65,12)="Depreciation",0,IF(OPEXpt="Current",'Profit and Loss Forecast'!K65,IF(OPEXpt="30 days",'Profit and Loss Forecast'!J65,IF(OPEXpt="60 days",'Profit and Loss Forecast'!I65,IF(OPEXpt="90 days",'Profit and Loss Forecast'!H65,0))))*-(1+GSTO))</f>
        <v>0</v>
      </c>
      <c r="L65" s="105">
        <f>IF(LEFT($C65,12)="Depreciation",0,IF(OPEXpt="Current",'Profit and Loss Forecast'!L65,IF(OPEXpt="30 days",'Profit and Loss Forecast'!K65,IF(OPEXpt="60 days",'Profit and Loss Forecast'!J65,IF(OPEXpt="90 days",'Profit and Loss Forecast'!I65,0))))*-(1+GSTO))</f>
        <v>0</v>
      </c>
      <c r="M65" s="105">
        <f>IF(LEFT($C65,12)="Depreciation",0,IF(OPEXpt="Current",'Profit and Loss Forecast'!M65,IF(OPEXpt="30 days",'Profit and Loss Forecast'!L65,IF(OPEXpt="60 days",'Profit and Loss Forecast'!K65,IF(OPEXpt="90 days",'Profit and Loss Forecast'!J65,0))))*-(1+GSTO))</f>
        <v>0</v>
      </c>
      <c r="N65" s="105">
        <f>IF(LEFT($C65,12)="Depreciation",0,IF(OPEXpt="Current",'Profit and Loss Forecast'!N65,IF(OPEXpt="30 days",'Profit and Loss Forecast'!M65,IF(OPEXpt="60 days",'Profit and Loss Forecast'!L65,IF(OPEXpt="90 days",'Profit and Loss Forecast'!K65,0))))*-(1+GSTO))</f>
        <v>0</v>
      </c>
      <c r="O65" s="105">
        <f>IF(LEFT($C65,12)="Depreciation",0,IF(OPEXpt="Current",'Profit and Loss Forecast'!O65,IF(OPEXpt="30 days",'Profit and Loss Forecast'!N65,IF(OPEXpt="60 days",'Profit and Loss Forecast'!M65,IF(OPEXpt="90 days",'Profit and Loss Forecast'!L65,0))))*-(1+GSTO))</f>
        <v>0</v>
      </c>
      <c r="P65" s="105">
        <f>IF(LEFT($C65,12)="Depreciation",0,IF(OPEXpt="Current",'Profit and Loss Forecast'!P65,IF(OPEXpt="30 days",'Profit and Loss Forecast'!O65,IF(OPEXpt="60 days",'Profit and Loss Forecast'!N65,IF(OPEXpt="90 days",'Profit and Loss Forecast'!M65,0))))*-(1+GSTO))</f>
        <v>0</v>
      </c>
      <c r="Q65" s="105">
        <f t="shared" si="5"/>
        <v>0</v>
      </c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ht="13.5" customHeight="1" outlineLevel="1">
      <c r="A66" s="32"/>
      <c r="B66" s="32"/>
      <c r="C66" s="34" t="str">
        <f>'Profit and Loss Forecast'!B66</f>
        <v>-</v>
      </c>
      <c r="D66" s="34"/>
      <c r="E66" s="105">
        <f>IF(LEFT($C66,12)="Depreciation",0,IF(OPEXpt="Current",'Profit and Loss Forecast'!E66,0)*-(1+GSTO))</f>
        <v>0</v>
      </c>
      <c r="F66" s="105">
        <f>IF(LEFT($C66,12)="Depreciation",0,IF(OPEXpt="Current",'Profit and Loss Forecast'!F66,IF(OPEXpt="30 days",'Profit and Loss Forecast'!E66,0))*-(1+GSTO))</f>
        <v>0</v>
      </c>
      <c r="G66" s="105">
        <f>IF(LEFT($C66,12)="Depreciation",0,IF(OPEXpt="Current",'Profit and Loss Forecast'!G66,IF(OPEXpt="30 days",'Profit and Loss Forecast'!F66,IF(OPEXpt="60 days",'Profit and Loss Forecast'!E66,0)))*-(1+GSTO))</f>
        <v>0</v>
      </c>
      <c r="H66" s="105">
        <f>IF(LEFT($C66,12)="Depreciation",0,IF(OPEXpt="Current",'Profit and Loss Forecast'!H66,IF(OPEXpt="30 days",'Profit and Loss Forecast'!G66,IF(OPEXpt="60 days",'Profit and Loss Forecast'!F66,IF(OPEXpt="90 days",'Profit and Loss Forecast'!E66,0))))*-(1+GSTO))</f>
        <v>0</v>
      </c>
      <c r="I66" s="105">
        <f>IF(LEFT($C66,12)="Depreciation",0,IF(OPEXpt="Current",'Profit and Loss Forecast'!I66,IF(OPEXpt="30 days",'Profit and Loss Forecast'!H66,IF(OPEXpt="60 days",'Profit and Loss Forecast'!G66,IF(OPEXpt="90 days",'Profit and Loss Forecast'!F66,0))))*-(1+GSTO))</f>
        <v>0</v>
      </c>
      <c r="J66" s="105">
        <f>IF(LEFT($C66,12)="Depreciation",0,IF(OPEXpt="Current",'Profit and Loss Forecast'!J66,IF(OPEXpt="30 days",'Profit and Loss Forecast'!I66,IF(OPEXpt="60 days",'Profit and Loss Forecast'!H66,IF(OPEXpt="90 days",'Profit and Loss Forecast'!G66,0))))*-(1+GSTO))</f>
        <v>0</v>
      </c>
      <c r="K66" s="105">
        <f>IF(LEFT($C66,12)="Depreciation",0,IF(OPEXpt="Current",'Profit and Loss Forecast'!K66,IF(OPEXpt="30 days",'Profit and Loss Forecast'!J66,IF(OPEXpt="60 days",'Profit and Loss Forecast'!I66,IF(OPEXpt="90 days",'Profit and Loss Forecast'!H66,0))))*-(1+GSTO))</f>
        <v>0</v>
      </c>
      <c r="L66" s="105">
        <f>IF(LEFT($C66,12)="Depreciation",0,IF(OPEXpt="Current",'Profit and Loss Forecast'!L66,IF(OPEXpt="30 days",'Profit and Loss Forecast'!K66,IF(OPEXpt="60 days",'Profit and Loss Forecast'!J66,IF(OPEXpt="90 days",'Profit and Loss Forecast'!I66,0))))*-(1+GSTO))</f>
        <v>0</v>
      </c>
      <c r="M66" s="105">
        <f>IF(LEFT($C66,12)="Depreciation",0,IF(OPEXpt="Current",'Profit and Loss Forecast'!M66,IF(OPEXpt="30 days",'Profit and Loss Forecast'!L66,IF(OPEXpt="60 days",'Profit and Loss Forecast'!K66,IF(OPEXpt="90 days",'Profit and Loss Forecast'!J66,0))))*-(1+GSTO))</f>
        <v>0</v>
      </c>
      <c r="N66" s="105">
        <f>IF(LEFT($C66,12)="Depreciation",0,IF(OPEXpt="Current",'Profit and Loss Forecast'!N66,IF(OPEXpt="30 days",'Profit and Loss Forecast'!M66,IF(OPEXpt="60 days",'Profit and Loss Forecast'!L66,IF(OPEXpt="90 days",'Profit and Loss Forecast'!K66,0))))*-(1+GSTO))</f>
        <v>0</v>
      </c>
      <c r="O66" s="105">
        <f>IF(LEFT($C66,12)="Depreciation",0,IF(OPEXpt="Current",'Profit and Loss Forecast'!O66,IF(OPEXpt="30 days",'Profit and Loss Forecast'!N66,IF(OPEXpt="60 days",'Profit and Loss Forecast'!M66,IF(OPEXpt="90 days",'Profit and Loss Forecast'!L66,0))))*-(1+GSTO))</f>
        <v>0</v>
      </c>
      <c r="P66" s="105">
        <f>IF(LEFT($C66,12)="Depreciation",0,IF(OPEXpt="Current",'Profit and Loss Forecast'!P66,IF(OPEXpt="30 days",'Profit and Loss Forecast'!O66,IF(OPEXpt="60 days",'Profit and Loss Forecast'!N66,IF(OPEXpt="90 days",'Profit and Loss Forecast'!M66,0))))*-(1+GSTO))</f>
        <v>0</v>
      </c>
      <c r="Q66" s="105">
        <f t="shared" si="5"/>
        <v>0</v>
      </c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ht="13.5" customHeight="1" outlineLevel="1">
      <c r="A67" s="32"/>
      <c r="B67" s="32"/>
      <c r="C67" s="34" t="str">
        <f>'Profit and Loss Forecast'!B67</f>
        <v>-</v>
      </c>
      <c r="D67" s="34"/>
      <c r="E67" s="105">
        <f>IF(LEFT($C67,12)="Depreciation",0,IF(OPEXpt="Current",'Profit and Loss Forecast'!E67,0)*-(1+GSTO))</f>
        <v>0</v>
      </c>
      <c r="F67" s="105">
        <f>IF(LEFT($C67,12)="Depreciation",0,IF(OPEXpt="Current",'Profit and Loss Forecast'!F67,IF(OPEXpt="30 days",'Profit and Loss Forecast'!E67,0))*-(1+GSTO))</f>
        <v>0</v>
      </c>
      <c r="G67" s="105">
        <f>IF(LEFT($C67,12)="Depreciation",0,IF(OPEXpt="Current",'Profit and Loss Forecast'!G67,IF(OPEXpt="30 days",'Profit and Loss Forecast'!F67,IF(OPEXpt="60 days",'Profit and Loss Forecast'!E67,0)))*-(1+GSTO))</f>
        <v>0</v>
      </c>
      <c r="H67" s="105">
        <f>IF(LEFT($C67,12)="Depreciation",0,IF(OPEXpt="Current",'Profit and Loss Forecast'!H67,IF(OPEXpt="30 days",'Profit and Loss Forecast'!G67,IF(OPEXpt="60 days",'Profit and Loss Forecast'!F67,IF(OPEXpt="90 days",'Profit and Loss Forecast'!E67,0))))*-(1+GSTO))</f>
        <v>0</v>
      </c>
      <c r="I67" s="105">
        <f>IF(LEFT($C67,12)="Depreciation",0,IF(OPEXpt="Current",'Profit and Loss Forecast'!I67,IF(OPEXpt="30 days",'Profit and Loss Forecast'!H67,IF(OPEXpt="60 days",'Profit and Loss Forecast'!G67,IF(OPEXpt="90 days",'Profit and Loss Forecast'!F67,0))))*-(1+GSTO))</f>
        <v>0</v>
      </c>
      <c r="J67" s="105">
        <f>IF(LEFT($C67,12)="Depreciation",0,IF(OPEXpt="Current",'Profit and Loss Forecast'!J67,IF(OPEXpt="30 days",'Profit and Loss Forecast'!I67,IF(OPEXpt="60 days",'Profit and Loss Forecast'!H67,IF(OPEXpt="90 days",'Profit and Loss Forecast'!G67,0))))*-(1+GSTO))</f>
        <v>0</v>
      </c>
      <c r="K67" s="105">
        <f>IF(LEFT($C67,12)="Depreciation",0,IF(OPEXpt="Current",'Profit and Loss Forecast'!K67,IF(OPEXpt="30 days",'Profit and Loss Forecast'!J67,IF(OPEXpt="60 days",'Profit and Loss Forecast'!I67,IF(OPEXpt="90 days",'Profit and Loss Forecast'!H67,0))))*-(1+GSTO))</f>
        <v>0</v>
      </c>
      <c r="L67" s="105">
        <f>IF(LEFT($C67,12)="Depreciation",0,IF(OPEXpt="Current",'Profit and Loss Forecast'!L67,IF(OPEXpt="30 days",'Profit and Loss Forecast'!K67,IF(OPEXpt="60 days",'Profit and Loss Forecast'!J67,IF(OPEXpt="90 days",'Profit and Loss Forecast'!I67,0))))*-(1+GSTO))</f>
        <v>0</v>
      </c>
      <c r="M67" s="105">
        <f>IF(LEFT($C67,12)="Depreciation",0,IF(OPEXpt="Current",'Profit and Loss Forecast'!M67,IF(OPEXpt="30 days",'Profit and Loss Forecast'!L67,IF(OPEXpt="60 days",'Profit and Loss Forecast'!K67,IF(OPEXpt="90 days",'Profit and Loss Forecast'!J67,0))))*-(1+GSTO))</f>
        <v>0</v>
      </c>
      <c r="N67" s="105">
        <f>IF(LEFT($C67,12)="Depreciation",0,IF(OPEXpt="Current",'Profit and Loss Forecast'!N67,IF(OPEXpt="30 days",'Profit and Loss Forecast'!M67,IF(OPEXpt="60 days",'Profit and Loss Forecast'!L67,IF(OPEXpt="90 days",'Profit and Loss Forecast'!K67,0))))*-(1+GSTO))</f>
        <v>0</v>
      </c>
      <c r="O67" s="105">
        <f>IF(LEFT($C67,12)="Depreciation",0,IF(OPEXpt="Current",'Profit and Loss Forecast'!O67,IF(OPEXpt="30 days",'Profit and Loss Forecast'!N67,IF(OPEXpt="60 days",'Profit and Loss Forecast'!M67,IF(OPEXpt="90 days",'Profit and Loss Forecast'!L67,0))))*-(1+GSTO))</f>
        <v>0</v>
      </c>
      <c r="P67" s="105">
        <f>IF(LEFT($C67,12)="Depreciation",0,IF(OPEXpt="Current",'Profit and Loss Forecast'!P67,IF(OPEXpt="30 days",'Profit and Loss Forecast'!O67,IF(OPEXpt="60 days",'Profit and Loss Forecast'!N67,IF(OPEXpt="90 days",'Profit and Loss Forecast'!M67,0))))*-(1+GSTO))</f>
        <v>0</v>
      </c>
      <c r="Q67" s="105">
        <f t="shared" si="5"/>
        <v>0</v>
      </c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ht="13.5" customHeight="1" outlineLevel="1">
      <c r="A68" s="32"/>
      <c r="B68" s="32"/>
      <c r="C68" s="34" t="str">
        <f>'Profit and Loss Forecast'!B68</f>
        <v>-</v>
      </c>
      <c r="D68" s="34"/>
      <c r="E68" s="105">
        <f>IF(LEFT($C68,12)="Depreciation",0,IF(OPEXpt="Current",'Profit and Loss Forecast'!E68,0)*-(1+GSTO))</f>
        <v>0</v>
      </c>
      <c r="F68" s="105">
        <f>IF(LEFT($C68,12)="Depreciation",0,IF(OPEXpt="Current",'Profit and Loss Forecast'!F68,IF(OPEXpt="30 days",'Profit and Loss Forecast'!E68,0))*-(1+GSTO))</f>
        <v>0</v>
      </c>
      <c r="G68" s="105">
        <f>IF(LEFT($C68,12)="Depreciation",0,IF(OPEXpt="Current",'Profit and Loss Forecast'!G68,IF(OPEXpt="30 days",'Profit and Loss Forecast'!F68,IF(OPEXpt="60 days",'Profit and Loss Forecast'!E68,0)))*-(1+GSTO))</f>
        <v>0</v>
      </c>
      <c r="H68" s="105">
        <f>IF(LEFT($C68,12)="Depreciation",0,IF(OPEXpt="Current",'Profit and Loss Forecast'!H68,IF(OPEXpt="30 days",'Profit and Loss Forecast'!G68,IF(OPEXpt="60 days",'Profit and Loss Forecast'!F68,IF(OPEXpt="90 days",'Profit and Loss Forecast'!E68,0))))*-(1+GSTO))</f>
        <v>0</v>
      </c>
      <c r="I68" s="105">
        <f>IF(LEFT($C68,12)="Depreciation",0,IF(OPEXpt="Current",'Profit and Loss Forecast'!I68,IF(OPEXpt="30 days",'Profit and Loss Forecast'!H68,IF(OPEXpt="60 days",'Profit and Loss Forecast'!G68,IF(OPEXpt="90 days",'Profit and Loss Forecast'!F68,0))))*-(1+GSTO))</f>
        <v>0</v>
      </c>
      <c r="J68" s="105">
        <f>IF(LEFT($C68,12)="Depreciation",0,IF(OPEXpt="Current",'Profit and Loss Forecast'!J68,IF(OPEXpt="30 days",'Profit and Loss Forecast'!I68,IF(OPEXpt="60 days",'Profit and Loss Forecast'!H68,IF(OPEXpt="90 days",'Profit and Loss Forecast'!G68,0))))*-(1+GSTO))</f>
        <v>0</v>
      </c>
      <c r="K68" s="105">
        <f>IF(LEFT($C68,12)="Depreciation",0,IF(OPEXpt="Current",'Profit and Loss Forecast'!K68,IF(OPEXpt="30 days",'Profit and Loss Forecast'!J68,IF(OPEXpt="60 days",'Profit and Loss Forecast'!I68,IF(OPEXpt="90 days",'Profit and Loss Forecast'!H68,0))))*-(1+GSTO))</f>
        <v>0</v>
      </c>
      <c r="L68" s="105">
        <f>IF(LEFT($C68,12)="Depreciation",0,IF(OPEXpt="Current",'Profit and Loss Forecast'!L68,IF(OPEXpt="30 days",'Profit and Loss Forecast'!K68,IF(OPEXpt="60 days",'Profit and Loss Forecast'!J68,IF(OPEXpt="90 days",'Profit and Loss Forecast'!I68,0))))*-(1+GSTO))</f>
        <v>0</v>
      </c>
      <c r="M68" s="105">
        <f>IF(LEFT($C68,12)="Depreciation",0,IF(OPEXpt="Current",'Profit and Loss Forecast'!M68,IF(OPEXpt="30 days",'Profit and Loss Forecast'!L68,IF(OPEXpt="60 days",'Profit and Loss Forecast'!K68,IF(OPEXpt="90 days",'Profit and Loss Forecast'!J68,0))))*-(1+GSTO))</f>
        <v>0</v>
      </c>
      <c r="N68" s="105">
        <f>IF(LEFT($C68,12)="Depreciation",0,IF(OPEXpt="Current",'Profit and Loss Forecast'!N68,IF(OPEXpt="30 days",'Profit and Loss Forecast'!M68,IF(OPEXpt="60 days",'Profit and Loss Forecast'!L68,IF(OPEXpt="90 days",'Profit and Loss Forecast'!K68,0))))*-(1+GSTO))</f>
        <v>0</v>
      </c>
      <c r="O68" s="105">
        <f>IF(LEFT($C68,12)="Depreciation",0,IF(OPEXpt="Current",'Profit and Loss Forecast'!O68,IF(OPEXpt="30 days",'Profit and Loss Forecast'!N68,IF(OPEXpt="60 days",'Profit and Loss Forecast'!M68,IF(OPEXpt="90 days",'Profit and Loss Forecast'!L68,0))))*-(1+GSTO))</f>
        <v>0</v>
      </c>
      <c r="P68" s="105">
        <f>IF(LEFT($C68,12)="Depreciation",0,IF(OPEXpt="Current",'Profit and Loss Forecast'!P68,IF(OPEXpt="30 days",'Profit and Loss Forecast'!O68,IF(OPEXpt="60 days",'Profit and Loss Forecast'!N68,IF(OPEXpt="90 days",'Profit and Loss Forecast'!M68,0))))*-(1+GSTO))</f>
        <v>0</v>
      </c>
      <c r="Q68" s="105">
        <f t="shared" si="5"/>
        <v>0</v>
      </c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ht="13.5" customHeight="1" outlineLevel="1">
      <c r="A69" s="32"/>
      <c r="B69" s="32"/>
      <c r="C69" s="34" t="str">
        <f>'Profit and Loss Forecast'!B69</f>
        <v>-</v>
      </c>
      <c r="D69" s="34"/>
      <c r="E69" s="105">
        <f>IF(LEFT($C69,12)="Depreciation",0,IF(OPEXpt="Current",'Profit and Loss Forecast'!E69,0)*-(1+GSTO))</f>
        <v>0</v>
      </c>
      <c r="F69" s="105">
        <f>IF(LEFT($C69,12)="Depreciation",0,IF(OPEXpt="Current",'Profit and Loss Forecast'!F69,IF(OPEXpt="30 days",'Profit and Loss Forecast'!E69,0))*-(1+GSTO))</f>
        <v>0</v>
      </c>
      <c r="G69" s="105">
        <f>IF(LEFT($C69,12)="Depreciation",0,IF(OPEXpt="Current",'Profit and Loss Forecast'!G69,IF(OPEXpt="30 days",'Profit and Loss Forecast'!F69,IF(OPEXpt="60 days",'Profit and Loss Forecast'!E69,0)))*-(1+GSTO))</f>
        <v>0</v>
      </c>
      <c r="H69" s="105">
        <f>IF(LEFT($C69,12)="Depreciation",0,IF(OPEXpt="Current",'Profit and Loss Forecast'!H69,IF(OPEXpt="30 days",'Profit and Loss Forecast'!G69,IF(OPEXpt="60 days",'Profit and Loss Forecast'!F69,IF(OPEXpt="90 days",'Profit and Loss Forecast'!E69,0))))*-(1+GSTO))</f>
        <v>0</v>
      </c>
      <c r="I69" s="105">
        <f>IF(LEFT($C69,12)="Depreciation",0,IF(OPEXpt="Current",'Profit and Loss Forecast'!I69,IF(OPEXpt="30 days",'Profit and Loss Forecast'!H69,IF(OPEXpt="60 days",'Profit and Loss Forecast'!G69,IF(OPEXpt="90 days",'Profit and Loss Forecast'!F69,0))))*-(1+GSTO))</f>
        <v>0</v>
      </c>
      <c r="J69" s="105">
        <f>IF(LEFT($C69,12)="Depreciation",0,IF(OPEXpt="Current",'Profit and Loss Forecast'!J69,IF(OPEXpt="30 days",'Profit and Loss Forecast'!I69,IF(OPEXpt="60 days",'Profit and Loss Forecast'!H69,IF(OPEXpt="90 days",'Profit and Loss Forecast'!G69,0))))*-(1+GSTO))</f>
        <v>0</v>
      </c>
      <c r="K69" s="105">
        <f>IF(LEFT($C69,12)="Depreciation",0,IF(OPEXpt="Current",'Profit and Loss Forecast'!K69,IF(OPEXpt="30 days",'Profit and Loss Forecast'!J69,IF(OPEXpt="60 days",'Profit and Loss Forecast'!I69,IF(OPEXpt="90 days",'Profit and Loss Forecast'!H69,0))))*-(1+GSTO))</f>
        <v>0</v>
      </c>
      <c r="L69" s="105">
        <f>IF(LEFT($C69,12)="Depreciation",0,IF(OPEXpt="Current",'Profit and Loss Forecast'!L69,IF(OPEXpt="30 days",'Profit and Loss Forecast'!K69,IF(OPEXpt="60 days",'Profit and Loss Forecast'!J69,IF(OPEXpt="90 days",'Profit and Loss Forecast'!I69,0))))*-(1+GSTO))</f>
        <v>0</v>
      </c>
      <c r="M69" s="105">
        <f>IF(LEFT($C69,12)="Depreciation",0,IF(OPEXpt="Current",'Profit and Loss Forecast'!M69,IF(OPEXpt="30 days",'Profit and Loss Forecast'!L69,IF(OPEXpt="60 days",'Profit and Loss Forecast'!K69,IF(OPEXpt="90 days",'Profit and Loss Forecast'!J69,0))))*-(1+GSTO))</f>
        <v>0</v>
      </c>
      <c r="N69" s="105">
        <f>IF(LEFT($C69,12)="Depreciation",0,IF(OPEXpt="Current",'Profit and Loss Forecast'!N69,IF(OPEXpt="30 days",'Profit and Loss Forecast'!M69,IF(OPEXpt="60 days",'Profit and Loss Forecast'!L69,IF(OPEXpt="90 days",'Profit and Loss Forecast'!K69,0))))*-(1+GSTO))</f>
        <v>0</v>
      </c>
      <c r="O69" s="105">
        <f>IF(LEFT($C69,12)="Depreciation",0,IF(OPEXpt="Current",'Profit and Loss Forecast'!O69,IF(OPEXpt="30 days",'Profit and Loss Forecast'!N69,IF(OPEXpt="60 days",'Profit and Loss Forecast'!M69,IF(OPEXpt="90 days",'Profit and Loss Forecast'!L69,0))))*-(1+GSTO))</f>
        <v>0</v>
      </c>
      <c r="P69" s="105">
        <f>IF(LEFT($C69,12)="Depreciation",0,IF(OPEXpt="Current",'Profit and Loss Forecast'!P69,IF(OPEXpt="30 days",'Profit and Loss Forecast'!O69,IF(OPEXpt="60 days",'Profit and Loss Forecast'!N69,IF(OPEXpt="90 days",'Profit and Loss Forecast'!M69,0))))*-(1+GSTO))</f>
        <v>0</v>
      </c>
      <c r="Q69" s="105">
        <f t="shared" si="5"/>
        <v>0</v>
      </c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</row>
    <row r="70" ht="13.5" customHeight="1" outlineLevel="1">
      <c r="A70" s="32"/>
      <c r="B70" s="32"/>
      <c r="C70" s="34" t="str">
        <f>'Profit and Loss Forecast'!B70</f>
        <v>-</v>
      </c>
      <c r="D70" s="34"/>
      <c r="E70" s="105">
        <f>IF(LEFT($C70,12)="Depreciation",0,IF(OPEXpt="Current",'Profit and Loss Forecast'!E70,0)*-(1+GSTO))</f>
        <v>0</v>
      </c>
      <c r="F70" s="105">
        <f>IF(LEFT($C70,12)="Depreciation",0,IF(OPEXpt="Current",'Profit and Loss Forecast'!F70,IF(OPEXpt="30 days",'Profit and Loss Forecast'!E70,0))*-(1+GSTO))</f>
        <v>0</v>
      </c>
      <c r="G70" s="105">
        <f>IF(LEFT($C70,12)="Depreciation",0,IF(OPEXpt="Current",'Profit and Loss Forecast'!G70,IF(OPEXpt="30 days",'Profit and Loss Forecast'!F70,IF(OPEXpt="60 days",'Profit and Loss Forecast'!E70,0)))*-(1+GSTO))</f>
        <v>0</v>
      </c>
      <c r="H70" s="105">
        <f>IF(LEFT($C70,12)="Depreciation",0,IF(OPEXpt="Current",'Profit and Loss Forecast'!H70,IF(OPEXpt="30 days",'Profit and Loss Forecast'!G70,IF(OPEXpt="60 days",'Profit and Loss Forecast'!F70,IF(OPEXpt="90 days",'Profit and Loss Forecast'!E70,0))))*-(1+GSTO))</f>
        <v>0</v>
      </c>
      <c r="I70" s="105">
        <f>IF(LEFT($C70,12)="Depreciation",0,IF(OPEXpt="Current",'Profit and Loss Forecast'!I70,IF(OPEXpt="30 days",'Profit and Loss Forecast'!H70,IF(OPEXpt="60 days",'Profit and Loss Forecast'!G70,IF(OPEXpt="90 days",'Profit and Loss Forecast'!F70,0))))*-(1+GSTO))</f>
        <v>0</v>
      </c>
      <c r="J70" s="105">
        <f>IF(LEFT($C70,12)="Depreciation",0,IF(OPEXpt="Current",'Profit and Loss Forecast'!J70,IF(OPEXpt="30 days",'Profit and Loss Forecast'!I70,IF(OPEXpt="60 days",'Profit and Loss Forecast'!H70,IF(OPEXpt="90 days",'Profit and Loss Forecast'!G70,0))))*-(1+GSTO))</f>
        <v>0</v>
      </c>
      <c r="K70" s="105">
        <f>IF(LEFT($C70,12)="Depreciation",0,IF(OPEXpt="Current",'Profit and Loss Forecast'!K70,IF(OPEXpt="30 days",'Profit and Loss Forecast'!J70,IF(OPEXpt="60 days",'Profit and Loss Forecast'!I70,IF(OPEXpt="90 days",'Profit and Loss Forecast'!H70,0))))*-(1+GSTO))</f>
        <v>0</v>
      </c>
      <c r="L70" s="105">
        <f>IF(LEFT($C70,12)="Depreciation",0,IF(OPEXpt="Current",'Profit and Loss Forecast'!L70,IF(OPEXpt="30 days",'Profit and Loss Forecast'!K70,IF(OPEXpt="60 days",'Profit and Loss Forecast'!J70,IF(OPEXpt="90 days",'Profit and Loss Forecast'!I70,0))))*-(1+GSTO))</f>
        <v>0</v>
      </c>
      <c r="M70" s="105">
        <f>IF(LEFT($C70,12)="Depreciation",0,IF(OPEXpt="Current",'Profit and Loss Forecast'!M70,IF(OPEXpt="30 days",'Profit and Loss Forecast'!L70,IF(OPEXpt="60 days",'Profit and Loss Forecast'!K70,IF(OPEXpt="90 days",'Profit and Loss Forecast'!J70,0))))*-(1+GSTO))</f>
        <v>0</v>
      </c>
      <c r="N70" s="105">
        <f>IF(LEFT($C70,12)="Depreciation",0,IF(OPEXpt="Current",'Profit and Loss Forecast'!N70,IF(OPEXpt="30 days",'Profit and Loss Forecast'!M70,IF(OPEXpt="60 days",'Profit and Loss Forecast'!L70,IF(OPEXpt="90 days",'Profit and Loss Forecast'!K70,0))))*-(1+GSTO))</f>
        <v>0</v>
      </c>
      <c r="O70" s="105">
        <f>IF(LEFT($C70,12)="Depreciation",0,IF(OPEXpt="Current",'Profit and Loss Forecast'!O70,IF(OPEXpt="30 days",'Profit and Loss Forecast'!N70,IF(OPEXpt="60 days",'Profit and Loss Forecast'!M70,IF(OPEXpt="90 days",'Profit and Loss Forecast'!L70,0))))*-(1+GSTO))</f>
        <v>0</v>
      </c>
      <c r="P70" s="105">
        <f>IF(LEFT($C70,12)="Depreciation",0,IF(OPEXpt="Current",'Profit and Loss Forecast'!P70,IF(OPEXpt="30 days",'Profit and Loss Forecast'!O70,IF(OPEXpt="60 days",'Profit and Loss Forecast'!N70,IF(OPEXpt="90 days",'Profit and Loss Forecast'!M70,0))))*-(1+GSTO))</f>
        <v>0</v>
      </c>
      <c r="Q70" s="105">
        <f t="shared" si="5"/>
        <v>0</v>
      </c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</row>
    <row r="71" ht="13.5" customHeight="1" outlineLevel="1">
      <c r="A71" s="32"/>
      <c r="B71" s="32"/>
      <c r="C71" s="34" t="str">
        <f>'Profit and Loss Forecast'!B71</f>
        <v>-</v>
      </c>
      <c r="D71" s="34"/>
      <c r="E71" s="105">
        <f>IF(LEFT($C71,12)="Depreciation",0,IF(OPEXpt="Current",'Profit and Loss Forecast'!E71,0)*-(1+GSTO))</f>
        <v>0</v>
      </c>
      <c r="F71" s="105">
        <f>IF(LEFT($C71,12)="Depreciation",0,IF(OPEXpt="Current",'Profit and Loss Forecast'!F71,IF(OPEXpt="30 days",'Profit and Loss Forecast'!E71,0))*-(1+GSTO))</f>
        <v>0</v>
      </c>
      <c r="G71" s="105">
        <f>IF(LEFT($C71,12)="Depreciation",0,IF(OPEXpt="Current",'Profit and Loss Forecast'!G71,IF(OPEXpt="30 days",'Profit and Loss Forecast'!F71,IF(OPEXpt="60 days",'Profit and Loss Forecast'!E71,0)))*-(1+GSTO))</f>
        <v>0</v>
      </c>
      <c r="H71" s="105">
        <f>IF(LEFT($C71,12)="Depreciation",0,IF(OPEXpt="Current",'Profit and Loss Forecast'!H71,IF(OPEXpt="30 days",'Profit and Loss Forecast'!G71,IF(OPEXpt="60 days",'Profit and Loss Forecast'!F71,IF(OPEXpt="90 days",'Profit and Loss Forecast'!E71,0))))*-(1+GSTO))</f>
        <v>0</v>
      </c>
      <c r="I71" s="105">
        <f>IF(LEFT($C71,12)="Depreciation",0,IF(OPEXpt="Current",'Profit and Loss Forecast'!I71,IF(OPEXpt="30 days",'Profit and Loss Forecast'!H71,IF(OPEXpt="60 days",'Profit and Loss Forecast'!G71,IF(OPEXpt="90 days",'Profit and Loss Forecast'!F71,0))))*-(1+GSTO))</f>
        <v>0</v>
      </c>
      <c r="J71" s="105">
        <f>IF(LEFT($C71,12)="Depreciation",0,IF(OPEXpt="Current",'Profit and Loss Forecast'!J71,IF(OPEXpt="30 days",'Profit and Loss Forecast'!I71,IF(OPEXpt="60 days",'Profit and Loss Forecast'!H71,IF(OPEXpt="90 days",'Profit and Loss Forecast'!G71,0))))*-(1+GSTO))</f>
        <v>0</v>
      </c>
      <c r="K71" s="105">
        <f>IF(LEFT($C71,12)="Depreciation",0,IF(OPEXpt="Current",'Profit and Loss Forecast'!K71,IF(OPEXpt="30 days",'Profit and Loss Forecast'!J71,IF(OPEXpt="60 days",'Profit and Loss Forecast'!I71,IF(OPEXpt="90 days",'Profit and Loss Forecast'!H71,0))))*-(1+GSTO))</f>
        <v>0</v>
      </c>
      <c r="L71" s="105">
        <f>IF(LEFT($C71,12)="Depreciation",0,IF(OPEXpt="Current",'Profit and Loss Forecast'!L71,IF(OPEXpt="30 days",'Profit and Loss Forecast'!K71,IF(OPEXpt="60 days",'Profit and Loss Forecast'!J71,IF(OPEXpt="90 days",'Profit and Loss Forecast'!I71,0))))*-(1+GSTO))</f>
        <v>0</v>
      </c>
      <c r="M71" s="105">
        <f>IF(LEFT($C71,12)="Depreciation",0,IF(OPEXpt="Current",'Profit and Loss Forecast'!M71,IF(OPEXpt="30 days",'Profit and Loss Forecast'!L71,IF(OPEXpt="60 days",'Profit and Loss Forecast'!K71,IF(OPEXpt="90 days",'Profit and Loss Forecast'!J71,0))))*-(1+GSTO))</f>
        <v>0</v>
      </c>
      <c r="N71" s="105">
        <f>IF(LEFT($C71,12)="Depreciation",0,IF(OPEXpt="Current",'Profit and Loss Forecast'!N71,IF(OPEXpt="30 days",'Profit and Loss Forecast'!M71,IF(OPEXpt="60 days",'Profit and Loss Forecast'!L71,IF(OPEXpt="90 days",'Profit and Loss Forecast'!K71,0))))*-(1+GSTO))</f>
        <v>0</v>
      </c>
      <c r="O71" s="105">
        <f>IF(LEFT($C71,12)="Depreciation",0,IF(OPEXpt="Current",'Profit and Loss Forecast'!O71,IF(OPEXpt="30 days",'Profit and Loss Forecast'!N71,IF(OPEXpt="60 days",'Profit and Loss Forecast'!M71,IF(OPEXpt="90 days",'Profit and Loss Forecast'!L71,0))))*-(1+GSTO))</f>
        <v>0</v>
      </c>
      <c r="P71" s="105">
        <f>IF(LEFT($C71,12)="Depreciation",0,IF(OPEXpt="Current",'Profit and Loss Forecast'!P71,IF(OPEXpt="30 days",'Profit and Loss Forecast'!O71,IF(OPEXpt="60 days",'Profit and Loss Forecast'!N71,IF(OPEXpt="90 days",'Profit and Loss Forecast'!M71,0))))*-(1+GSTO))</f>
        <v>0</v>
      </c>
      <c r="Q71" s="105">
        <f t="shared" si="5"/>
        <v>0</v>
      </c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</row>
    <row r="72" ht="13.5" customHeight="1" outlineLevel="1">
      <c r="A72" s="32"/>
      <c r="B72" s="32"/>
      <c r="C72" s="34" t="str">
        <f>'Profit and Loss Forecast'!B72</f>
        <v>-</v>
      </c>
      <c r="D72" s="34"/>
      <c r="E72" s="105">
        <f>IF(LEFT($C72,12)="Depreciation",0,IF(OPEXpt="Current",'Profit and Loss Forecast'!E72,0)*-(1+GSTO))</f>
        <v>0</v>
      </c>
      <c r="F72" s="105">
        <f>IF(LEFT($C72,12)="Depreciation",0,IF(OPEXpt="Current",'Profit and Loss Forecast'!F72,IF(OPEXpt="30 days",'Profit and Loss Forecast'!E72,0))*-(1+GSTO))</f>
        <v>0</v>
      </c>
      <c r="G72" s="105">
        <f>IF(LEFT($C72,12)="Depreciation",0,IF(OPEXpt="Current",'Profit and Loss Forecast'!G72,IF(OPEXpt="30 days",'Profit and Loss Forecast'!F72,IF(OPEXpt="60 days",'Profit and Loss Forecast'!E72,0)))*-(1+GSTO))</f>
        <v>0</v>
      </c>
      <c r="H72" s="105">
        <f>IF(LEFT($C72,12)="Depreciation",0,IF(OPEXpt="Current",'Profit and Loss Forecast'!H72,IF(OPEXpt="30 days",'Profit and Loss Forecast'!G72,IF(OPEXpt="60 days",'Profit and Loss Forecast'!F72,IF(OPEXpt="90 days",'Profit and Loss Forecast'!E72,0))))*-(1+GSTO))</f>
        <v>0</v>
      </c>
      <c r="I72" s="105">
        <f>IF(LEFT($C72,12)="Depreciation",0,IF(OPEXpt="Current",'Profit and Loss Forecast'!I72,IF(OPEXpt="30 days",'Profit and Loss Forecast'!H72,IF(OPEXpt="60 days",'Profit and Loss Forecast'!G72,IF(OPEXpt="90 days",'Profit and Loss Forecast'!F72,0))))*-(1+GSTO))</f>
        <v>0</v>
      </c>
      <c r="J72" s="105">
        <f>IF(LEFT($C72,12)="Depreciation",0,IF(OPEXpt="Current",'Profit and Loss Forecast'!J72,IF(OPEXpt="30 days",'Profit and Loss Forecast'!I72,IF(OPEXpt="60 days",'Profit and Loss Forecast'!H72,IF(OPEXpt="90 days",'Profit and Loss Forecast'!G72,0))))*-(1+GSTO))</f>
        <v>0</v>
      </c>
      <c r="K72" s="105">
        <f>IF(LEFT($C72,12)="Depreciation",0,IF(OPEXpt="Current",'Profit and Loss Forecast'!K72,IF(OPEXpt="30 days",'Profit and Loss Forecast'!J72,IF(OPEXpt="60 days",'Profit and Loss Forecast'!I72,IF(OPEXpt="90 days",'Profit and Loss Forecast'!H72,0))))*-(1+GSTO))</f>
        <v>0</v>
      </c>
      <c r="L72" s="105">
        <f>IF(LEFT($C72,12)="Depreciation",0,IF(OPEXpt="Current",'Profit and Loss Forecast'!L72,IF(OPEXpt="30 days",'Profit and Loss Forecast'!K72,IF(OPEXpt="60 days",'Profit and Loss Forecast'!J72,IF(OPEXpt="90 days",'Profit and Loss Forecast'!I72,0))))*-(1+GSTO))</f>
        <v>0</v>
      </c>
      <c r="M72" s="105">
        <f>IF(LEFT($C72,12)="Depreciation",0,IF(OPEXpt="Current",'Profit and Loss Forecast'!M72,IF(OPEXpt="30 days",'Profit and Loss Forecast'!L72,IF(OPEXpt="60 days",'Profit and Loss Forecast'!K72,IF(OPEXpt="90 days",'Profit and Loss Forecast'!J72,0))))*-(1+GSTO))</f>
        <v>0</v>
      </c>
      <c r="N72" s="105">
        <f>IF(LEFT($C72,12)="Depreciation",0,IF(OPEXpt="Current",'Profit and Loss Forecast'!N72,IF(OPEXpt="30 days",'Profit and Loss Forecast'!M72,IF(OPEXpt="60 days",'Profit and Loss Forecast'!L72,IF(OPEXpt="90 days",'Profit and Loss Forecast'!K72,0))))*-(1+GSTO))</f>
        <v>0</v>
      </c>
      <c r="O72" s="105">
        <f>IF(LEFT($C72,12)="Depreciation",0,IF(OPEXpt="Current",'Profit and Loss Forecast'!O72,IF(OPEXpt="30 days",'Profit and Loss Forecast'!N72,IF(OPEXpt="60 days",'Profit and Loss Forecast'!M72,IF(OPEXpt="90 days",'Profit and Loss Forecast'!L72,0))))*-(1+GSTO))</f>
        <v>0</v>
      </c>
      <c r="P72" s="105">
        <f>IF(LEFT($C72,12)="Depreciation",0,IF(OPEXpt="Current",'Profit and Loss Forecast'!P72,IF(OPEXpt="30 days",'Profit and Loss Forecast'!O72,IF(OPEXpt="60 days",'Profit and Loss Forecast'!N72,IF(OPEXpt="90 days",'Profit and Loss Forecast'!M72,0))))*-(1+GSTO))</f>
        <v>0</v>
      </c>
      <c r="Q72" s="105">
        <f t="shared" si="5"/>
        <v>0</v>
      </c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ht="13.5" customHeight="1" outlineLevel="1">
      <c r="A73" s="32"/>
      <c r="B73" s="32"/>
      <c r="C73" s="34" t="str">
        <f>'Profit and Loss Forecast'!B73</f>
        <v>-</v>
      </c>
      <c r="D73" s="34"/>
      <c r="E73" s="105">
        <f>IF(LEFT($C73,12)="Depreciation",0,IF(OPEXpt="Current",'Profit and Loss Forecast'!E73,0)*-(1+GSTO))</f>
        <v>0</v>
      </c>
      <c r="F73" s="105">
        <f>IF(LEFT($C73,12)="Depreciation",0,IF(OPEXpt="Current",'Profit and Loss Forecast'!F73,IF(OPEXpt="30 days",'Profit and Loss Forecast'!E73,0))*-(1+GSTO))</f>
        <v>0</v>
      </c>
      <c r="G73" s="105">
        <f>IF(LEFT($C73,12)="Depreciation",0,IF(OPEXpt="Current",'Profit and Loss Forecast'!G73,IF(OPEXpt="30 days",'Profit and Loss Forecast'!F73,IF(OPEXpt="60 days",'Profit and Loss Forecast'!E73,0)))*-(1+GSTO))</f>
        <v>0</v>
      </c>
      <c r="H73" s="105">
        <f>IF(LEFT($C73,12)="Depreciation",0,IF(OPEXpt="Current",'Profit and Loss Forecast'!H73,IF(OPEXpt="30 days",'Profit and Loss Forecast'!G73,IF(OPEXpt="60 days",'Profit and Loss Forecast'!F73,IF(OPEXpt="90 days",'Profit and Loss Forecast'!E73,0))))*-(1+GSTO))</f>
        <v>0</v>
      </c>
      <c r="I73" s="105">
        <f>IF(LEFT($C73,12)="Depreciation",0,IF(OPEXpt="Current",'Profit and Loss Forecast'!I73,IF(OPEXpt="30 days",'Profit and Loss Forecast'!H73,IF(OPEXpt="60 days",'Profit and Loss Forecast'!G73,IF(OPEXpt="90 days",'Profit and Loss Forecast'!F73,0))))*-(1+GSTO))</f>
        <v>0</v>
      </c>
      <c r="J73" s="105">
        <f>IF(LEFT($C73,12)="Depreciation",0,IF(OPEXpt="Current",'Profit and Loss Forecast'!J73,IF(OPEXpt="30 days",'Profit and Loss Forecast'!I73,IF(OPEXpt="60 days",'Profit and Loss Forecast'!H73,IF(OPEXpt="90 days",'Profit and Loss Forecast'!G73,0))))*-(1+GSTO))</f>
        <v>0</v>
      </c>
      <c r="K73" s="105">
        <f>IF(LEFT($C73,12)="Depreciation",0,IF(OPEXpt="Current",'Profit and Loss Forecast'!K73,IF(OPEXpt="30 days",'Profit and Loss Forecast'!J73,IF(OPEXpt="60 days",'Profit and Loss Forecast'!I73,IF(OPEXpt="90 days",'Profit and Loss Forecast'!H73,0))))*-(1+GSTO))</f>
        <v>0</v>
      </c>
      <c r="L73" s="105">
        <f>IF(LEFT($C73,12)="Depreciation",0,IF(OPEXpt="Current",'Profit and Loss Forecast'!L73,IF(OPEXpt="30 days",'Profit and Loss Forecast'!K73,IF(OPEXpt="60 days",'Profit and Loss Forecast'!J73,IF(OPEXpt="90 days",'Profit and Loss Forecast'!I73,0))))*-(1+GSTO))</f>
        <v>0</v>
      </c>
      <c r="M73" s="105">
        <f>IF(LEFT($C73,12)="Depreciation",0,IF(OPEXpt="Current",'Profit and Loss Forecast'!M73,IF(OPEXpt="30 days",'Profit and Loss Forecast'!L73,IF(OPEXpt="60 days",'Profit and Loss Forecast'!K73,IF(OPEXpt="90 days",'Profit and Loss Forecast'!J73,0))))*-(1+GSTO))</f>
        <v>0</v>
      </c>
      <c r="N73" s="105">
        <f>IF(LEFT($C73,12)="Depreciation",0,IF(OPEXpt="Current",'Profit and Loss Forecast'!N73,IF(OPEXpt="30 days",'Profit and Loss Forecast'!M73,IF(OPEXpt="60 days",'Profit and Loss Forecast'!L73,IF(OPEXpt="90 days",'Profit and Loss Forecast'!K73,0))))*-(1+GSTO))</f>
        <v>0</v>
      </c>
      <c r="O73" s="105">
        <f>IF(LEFT($C73,12)="Depreciation",0,IF(OPEXpt="Current",'Profit and Loss Forecast'!O73,IF(OPEXpt="30 days",'Profit and Loss Forecast'!N73,IF(OPEXpt="60 days",'Profit and Loss Forecast'!M73,IF(OPEXpt="90 days",'Profit and Loss Forecast'!L73,0))))*-(1+GSTO))</f>
        <v>0</v>
      </c>
      <c r="P73" s="105">
        <f>IF(LEFT($C73,12)="Depreciation",0,IF(OPEXpt="Current",'Profit and Loss Forecast'!P73,IF(OPEXpt="30 days",'Profit and Loss Forecast'!O73,IF(OPEXpt="60 days",'Profit and Loss Forecast'!N73,IF(OPEXpt="90 days",'Profit and Loss Forecast'!M73,0))))*-(1+GSTO))</f>
        <v>0</v>
      </c>
      <c r="Q73" s="105">
        <f t="shared" si="5"/>
        <v>0</v>
      </c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</row>
    <row r="74" ht="13.5" customHeight="1" outlineLevel="1">
      <c r="A74" s="32"/>
      <c r="B74" s="32"/>
      <c r="C74" s="34" t="str">
        <f>'Profit and Loss Forecast'!B74</f>
        <v>-</v>
      </c>
      <c r="D74" s="34"/>
      <c r="E74" s="105">
        <f>IF(LEFT($C74,12)="Depreciation",0,IF(OPEXpt="Current",'Profit and Loss Forecast'!E74,0)*-(1+GSTO))</f>
        <v>0</v>
      </c>
      <c r="F74" s="105">
        <f>IF(LEFT($C74,12)="Depreciation",0,IF(OPEXpt="Current",'Profit and Loss Forecast'!F74,IF(OPEXpt="30 days",'Profit and Loss Forecast'!E74,0))*-(1+GSTO))</f>
        <v>0</v>
      </c>
      <c r="G74" s="105">
        <f>IF(LEFT($C74,12)="Depreciation",0,IF(OPEXpt="Current",'Profit and Loss Forecast'!G74,IF(OPEXpt="30 days",'Profit and Loss Forecast'!F74,IF(OPEXpt="60 days",'Profit and Loss Forecast'!E74,0)))*-(1+GSTO))</f>
        <v>0</v>
      </c>
      <c r="H74" s="105">
        <f>IF(LEFT($C74,12)="Depreciation",0,IF(OPEXpt="Current",'Profit and Loss Forecast'!H74,IF(OPEXpt="30 days",'Profit and Loss Forecast'!G74,IF(OPEXpt="60 days",'Profit and Loss Forecast'!F74,IF(OPEXpt="90 days",'Profit and Loss Forecast'!E74,0))))*-(1+GSTO))</f>
        <v>0</v>
      </c>
      <c r="I74" s="105">
        <f>IF(LEFT($C74,12)="Depreciation",0,IF(OPEXpt="Current",'Profit and Loss Forecast'!I74,IF(OPEXpt="30 days",'Profit and Loss Forecast'!H74,IF(OPEXpt="60 days",'Profit and Loss Forecast'!G74,IF(OPEXpt="90 days",'Profit and Loss Forecast'!F74,0))))*-(1+GSTO))</f>
        <v>0</v>
      </c>
      <c r="J74" s="105">
        <f>IF(LEFT($C74,12)="Depreciation",0,IF(OPEXpt="Current",'Profit and Loss Forecast'!J74,IF(OPEXpt="30 days",'Profit and Loss Forecast'!I74,IF(OPEXpt="60 days",'Profit and Loss Forecast'!H74,IF(OPEXpt="90 days",'Profit and Loss Forecast'!G74,0))))*-(1+GSTO))</f>
        <v>0</v>
      </c>
      <c r="K74" s="105">
        <f>IF(LEFT($C74,12)="Depreciation",0,IF(OPEXpt="Current",'Profit and Loss Forecast'!K74,IF(OPEXpt="30 days",'Profit and Loss Forecast'!J74,IF(OPEXpt="60 days",'Profit and Loss Forecast'!I74,IF(OPEXpt="90 days",'Profit and Loss Forecast'!H74,0))))*-(1+GSTO))</f>
        <v>0</v>
      </c>
      <c r="L74" s="105">
        <f>IF(LEFT($C74,12)="Depreciation",0,IF(OPEXpt="Current",'Profit and Loss Forecast'!L74,IF(OPEXpt="30 days",'Profit and Loss Forecast'!K74,IF(OPEXpt="60 days",'Profit and Loss Forecast'!J74,IF(OPEXpt="90 days",'Profit and Loss Forecast'!I74,0))))*-(1+GSTO))</f>
        <v>0</v>
      </c>
      <c r="M74" s="105">
        <f>IF(LEFT($C74,12)="Depreciation",0,IF(OPEXpt="Current",'Profit and Loss Forecast'!M74,IF(OPEXpt="30 days",'Profit and Loss Forecast'!L74,IF(OPEXpt="60 days",'Profit and Loss Forecast'!K74,IF(OPEXpt="90 days",'Profit and Loss Forecast'!J74,0))))*-(1+GSTO))</f>
        <v>0</v>
      </c>
      <c r="N74" s="105">
        <f>IF(LEFT($C74,12)="Depreciation",0,IF(OPEXpt="Current",'Profit and Loss Forecast'!N74,IF(OPEXpt="30 days",'Profit and Loss Forecast'!M74,IF(OPEXpt="60 days",'Profit and Loss Forecast'!L74,IF(OPEXpt="90 days",'Profit and Loss Forecast'!K74,0))))*-(1+GSTO))</f>
        <v>0</v>
      </c>
      <c r="O74" s="105">
        <f>IF(LEFT($C74,12)="Depreciation",0,IF(OPEXpt="Current",'Profit and Loss Forecast'!O74,IF(OPEXpt="30 days",'Profit and Loss Forecast'!N74,IF(OPEXpt="60 days",'Profit and Loss Forecast'!M74,IF(OPEXpt="90 days",'Profit and Loss Forecast'!L74,0))))*-(1+GSTO))</f>
        <v>0</v>
      </c>
      <c r="P74" s="105">
        <f>IF(LEFT($C74,12)="Depreciation",0,IF(OPEXpt="Current",'Profit and Loss Forecast'!P74,IF(OPEXpt="30 days",'Profit and Loss Forecast'!O74,IF(OPEXpt="60 days",'Profit and Loss Forecast'!N74,IF(OPEXpt="90 days",'Profit and Loss Forecast'!M74,0))))*-(1+GSTO))</f>
        <v>0</v>
      </c>
      <c r="Q74" s="105">
        <f t="shared" si="5"/>
        <v>0</v>
      </c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ht="13.5" customHeight="1" outlineLevel="1">
      <c r="A75" s="32"/>
      <c r="B75" s="32"/>
      <c r="C75" s="34" t="str">
        <f>'Profit and Loss Forecast'!B75</f>
        <v>-</v>
      </c>
      <c r="D75" s="34"/>
      <c r="E75" s="105">
        <f>IF(LEFT($C75,12)="Depreciation",0,IF(OPEXpt="Current",'Profit and Loss Forecast'!E75,0)*-(1+GSTO))</f>
        <v>0</v>
      </c>
      <c r="F75" s="105">
        <f>IF(LEFT($C75,12)="Depreciation",0,IF(OPEXpt="Current",'Profit and Loss Forecast'!F75,IF(OPEXpt="30 days",'Profit and Loss Forecast'!E75,0))*-(1+GSTO))</f>
        <v>0</v>
      </c>
      <c r="G75" s="105">
        <f>IF(LEFT($C75,12)="Depreciation",0,IF(OPEXpt="Current",'Profit and Loss Forecast'!G75,IF(OPEXpt="30 days",'Profit and Loss Forecast'!F75,IF(OPEXpt="60 days",'Profit and Loss Forecast'!E75,0)))*-(1+GSTO))</f>
        <v>0</v>
      </c>
      <c r="H75" s="105">
        <f>IF(LEFT($C75,12)="Depreciation",0,IF(OPEXpt="Current",'Profit and Loss Forecast'!H75,IF(OPEXpt="30 days",'Profit and Loss Forecast'!G75,IF(OPEXpt="60 days",'Profit and Loss Forecast'!F75,IF(OPEXpt="90 days",'Profit and Loss Forecast'!E75,0))))*-(1+GSTO))</f>
        <v>0</v>
      </c>
      <c r="I75" s="105">
        <f>IF(LEFT($C75,12)="Depreciation",0,IF(OPEXpt="Current",'Profit and Loss Forecast'!I75,IF(OPEXpt="30 days",'Profit and Loss Forecast'!H75,IF(OPEXpt="60 days",'Profit and Loss Forecast'!G75,IF(OPEXpt="90 days",'Profit and Loss Forecast'!F75,0))))*-(1+GSTO))</f>
        <v>0</v>
      </c>
      <c r="J75" s="105">
        <f>IF(LEFT($C75,12)="Depreciation",0,IF(OPEXpt="Current",'Profit and Loss Forecast'!J75,IF(OPEXpt="30 days",'Profit and Loss Forecast'!I75,IF(OPEXpt="60 days",'Profit and Loss Forecast'!H75,IF(OPEXpt="90 days",'Profit and Loss Forecast'!G75,0))))*-(1+GSTO))</f>
        <v>0</v>
      </c>
      <c r="K75" s="105">
        <f>IF(LEFT($C75,12)="Depreciation",0,IF(OPEXpt="Current",'Profit and Loss Forecast'!K75,IF(OPEXpt="30 days",'Profit and Loss Forecast'!J75,IF(OPEXpt="60 days",'Profit and Loss Forecast'!I75,IF(OPEXpt="90 days",'Profit and Loss Forecast'!H75,0))))*-(1+GSTO))</f>
        <v>0</v>
      </c>
      <c r="L75" s="105">
        <f>IF(LEFT($C75,12)="Depreciation",0,IF(OPEXpt="Current",'Profit and Loss Forecast'!L75,IF(OPEXpt="30 days",'Profit and Loss Forecast'!K75,IF(OPEXpt="60 days",'Profit and Loss Forecast'!J75,IF(OPEXpt="90 days",'Profit and Loss Forecast'!I75,0))))*-(1+GSTO))</f>
        <v>0</v>
      </c>
      <c r="M75" s="105">
        <f>IF(LEFT($C75,12)="Depreciation",0,IF(OPEXpt="Current",'Profit and Loss Forecast'!M75,IF(OPEXpt="30 days",'Profit and Loss Forecast'!L75,IF(OPEXpt="60 days",'Profit and Loss Forecast'!K75,IF(OPEXpt="90 days",'Profit and Loss Forecast'!J75,0))))*-(1+GSTO))</f>
        <v>0</v>
      </c>
      <c r="N75" s="105">
        <f>IF(LEFT($C75,12)="Depreciation",0,IF(OPEXpt="Current",'Profit and Loss Forecast'!N75,IF(OPEXpt="30 days",'Profit and Loss Forecast'!M75,IF(OPEXpt="60 days",'Profit and Loss Forecast'!L75,IF(OPEXpt="90 days",'Profit and Loss Forecast'!K75,0))))*-(1+GSTO))</f>
        <v>0</v>
      </c>
      <c r="O75" s="105">
        <f>IF(LEFT($C75,12)="Depreciation",0,IF(OPEXpt="Current",'Profit and Loss Forecast'!O75,IF(OPEXpt="30 days",'Profit and Loss Forecast'!N75,IF(OPEXpt="60 days",'Profit and Loss Forecast'!M75,IF(OPEXpt="90 days",'Profit and Loss Forecast'!L75,0))))*-(1+GSTO))</f>
        <v>0</v>
      </c>
      <c r="P75" s="105">
        <f>IF(LEFT($C75,12)="Depreciation",0,IF(OPEXpt="Current",'Profit and Loss Forecast'!P75,IF(OPEXpt="30 days",'Profit and Loss Forecast'!O75,IF(OPEXpt="60 days",'Profit and Loss Forecast'!N75,IF(OPEXpt="90 days",'Profit and Loss Forecast'!M75,0))))*-(1+GSTO))</f>
        <v>0</v>
      </c>
      <c r="Q75" s="105">
        <f t="shared" si="5"/>
        <v>0</v>
      </c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</row>
    <row r="76" ht="13.5" customHeight="1" outlineLevel="1">
      <c r="A76" s="32"/>
      <c r="B76" s="32"/>
      <c r="C76" s="34" t="str">
        <f>'Profit and Loss Forecast'!B76</f>
        <v>-</v>
      </c>
      <c r="D76" s="34"/>
      <c r="E76" s="105">
        <f>IF(LEFT($C76,12)="Depreciation",0,IF(OPEXpt="Current",'Profit and Loss Forecast'!E76,0)*-(1+GSTO))</f>
        <v>0</v>
      </c>
      <c r="F76" s="105">
        <f>IF(LEFT($C76,12)="Depreciation",0,IF(OPEXpt="Current",'Profit and Loss Forecast'!F76,IF(OPEXpt="30 days",'Profit and Loss Forecast'!E76,0))*-(1+GSTO))</f>
        <v>0</v>
      </c>
      <c r="G76" s="105">
        <f>IF(LEFT($C76,12)="Depreciation",0,IF(OPEXpt="Current",'Profit and Loss Forecast'!G76,IF(OPEXpt="30 days",'Profit and Loss Forecast'!F76,IF(OPEXpt="60 days",'Profit and Loss Forecast'!E76,0)))*-(1+GSTO))</f>
        <v>0</v>
      </c>
      <c r="H76" s="105">
        <f>IF(LEFT($C76,12)="Depreciation",0,IF(OPEXpt="Current",'Profit and Loss Forecast'!H76,IF(OPEXpt="30 days",'Profit and Loss Forecast'!G76,IF(OPEXpt="60 days",'Profit and Loss Forecast'!F76,IF(OPEXpt="90 days",'Profit and Loss Forecast'!E76,0))))*-(1+GSTO))</f>
        <v>0</v>
      </c>
      <c r="I76" s="105">
        <f>IF(LEFT($C76,12)="Depreciation",0,IF(OPEXpt="Current",'Profit and Loss Forecast'!I76,IF(OPEXpt="30 days",'Profit and Loss Forecast'!H76,IF(OPEXpt="60 days",'Profit and Loss Forecast'!G76,IF(OPEXpt="90 days",'Profit and Loss Forecast'!F76,0))))*-(1+GSTO))</f>
        <v>0</v>
      </c>
      <c r="J76" s="105">
        <f>IF(LEFT($C76,12)="Depreciation",0,IF(OPEXpt="Current",'Profit and Loss Forecast'!J76,IF(OPEXpt="30 days",'Profit and Loss Forecast'!I76,IF(OPEXpt="60 days",'Profit and Loss Forecast'!H76,IF(OPEXpt="90 days",'Profit and Loss Forecast'!G76,0))))*-(1+GSTO))</f>
        <v>0</v>
      </c>
      <c r="K76" s="105">
        <f>IF(LEFT($C76,12)="Depreciation",0,IF(OPEXpt="Current",'Profit and Loss Forecast'!K76,IF(OPEXpt="30 days",'Profit and Loss Forecast'!J76,IF(OPEXpt="60 days",'Profit and Loss Forecast'!I76,IF(OPEXpt="90 days",'Profit and Loss Forecast'!H76,0))))*-(1+GSTO))</f>
        <v>0</v>
      </c>
      <c r="L76" s="105">
        <f>IF(LEFT($C76,12)="Depreciation",0,IF(OPEXpt="Current",'Profit and Loss Forecast'!L76,IF(OPEXpt="30 days",'Profit and Loss Forecast'!K76,IF(OPEXpt="60 days",'Profit and Loss Forecast'!J76,IF(OPEXpt="90 days",'Profit and Loss Forecast'!I76,0))))*-(1+GSTO))</f>
        <v>0</v>
      </c>
      <c r="M76" s="105">
        <f>IF(LEFT($C76,12)="Depreciation",0,IF(OPEXpt="Current",'Profit and Loss Forecast'!M76,IF(OPEXpt="30 days",'Profit and Loss Forecast'!L76,IF(OPEXpt="60 days",'Profit and Loss Forecast'!K76,IF(OPEXpt="90 days",'Profit and Loss Forecast'!J76,0))))*-(1+GSTO))</f>
        <v>0</v>
      </c>
      <c r="N76" s="105">
        <f>IF(LEFT($C76,12)="Depreciation",0,IF(OPEXpt="Current",'Profit and Loss Forecast'!N76,IF(OPEXpt="30 days",'Profit and Loss Forecast'!M76,IF(OPEXpt="60 days",'Profit and Loss Forecast'!L76,IF(OPEXpt="90 days",'Profit and Loss Forecast'!K76,0))))*-(1+GSTO))</f>
        <v>0</v>
      </c>
      <c r="O76" s="105">
        <f>IF(LEFT($C76,12)="Depreciation",0,IF(OPEXpt="Current",'Profit and Loss Forecast'!O76,IF(OPEXpt="30 days",'Profit and Loss Forecast'!N76,IF(OPEXpt="60 days",'Profit and Loss Forecast'!M76,IF(OPEXpt="90 days",'Profit and Loss Forecast'!L76,0))))*-(1+GSTO))</f>
        <v>0</v>
      </c>
      <c r="P76" s="105">
        <f>IF(LEFT($C76,12)="Depreciation",0,IF(OPEXpt="Current",'Profit and Loss Forecast'!P76,IF(OPEXpt="30 days",'Profit and Loss Forecast'!O76,IF(OPEXpt="60 days",'Profit and Loss Forecast'!N76,IF(OPEXpt="90 days",'Profit and Loss Forecast'!M76,0))))*-(1+GSTO))</f>
        <v>0</v>
      </c>
      <c r="Q76" s="105">
        <f t="shared" si="5"/>
        <v>0</v>
      </c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</row>
    <row r="77" ht="13.5" customHeight="1" outlineLevel="1">
      <c r="A77" s="32"/>
      <c r="B77" s="32"/>
      <c r="C77" s="34" t="str">
        <f>'Profit and Loss Forecast'!B77</f>
        <v>-</v>
      </c>
      <c r="D77" s="34"/>
      <c r="E77" s="105">
        <f>IF(LEFT($C77,12)="Depreciation",0,IF(OPEXpt="Current",'Profit and Loss Forecast'!E77,0)*-(1+GSTO))</f>
        <v>0</v>
      </c>
      <c r="F77" s="105">
        <f>IF(LEFT($C77,12)="Depreciation",0,IF(OPEXpt="Current",'Profit and Loss Forecast'!F77,IF(OPEXpt="30 days",'Profit and Loss Forecast'!E77,0))*-(1+GSTO))</f>
        <v>0</v>
      </c>
      <c r="G77" s="105">
        <f>IF(LEFT($C77,12)="Depreciation",0,IF(OPEXpt="Current",'Profit and Loss Forecast'!G77,IF(OPEXpt="30 days",'Profit and Loss Forecast'!F77,IF(OPEXpt="60 days",'Profit and Loss Forecast'!E77,0)))*-(1+GSTO))</f>
        <v>0</v>
      </c>
      <c r="H77" s="105">
        <f>IF(LEFT($C77,12)="Depreciation",0,IF(OPEXpt="Current",'Profit and Loss Forecast'!H77,IF(OPEXpt="30 days",'Profit and Loss Forecast'!G77,IF(OPEXpt="60 days",'Profit and Loss Forecast'!F77,IF(OPEXpt="90 days",'Profit and Loss Forecast'!E77,0))))*-(1+GSTO))</f>
        <v>0</v>
      </c>
      <c r="I77" s="105">
        <f>IF(LEFT($C77,12)="Depreciation",0,IF(OPEXpt="Current",'Profit and Loss Forecast'!I77,IF(OPEXpt="30 days",'Profit and Loss Forecast'!H77,IF(OPEXpt="60 days",'Profit and Loss Forecast'!G77,IF(OPEXpt="90 days",'Profit and Loss Forecast'!F77,0))))*-(1+GSTO))</f>
        <v>0</v>
      </c>
      <c r="J77" s="105">
        <f>IF(LEFT($C77,12)="Depreciation",0,IF(OPEXpt="Current",'Profit and Loss Forecast'!J77,IF(OPEXpt="30 days",'Profit and Loss Forecast'!I77,IF(OPEXpt="60 days",'Profit and Loss Forecast'!H77,IF(OPEXpt="90 days",'Profit and Loss Forecast'!G77,0))))*-(1+GSTO))</f>
        <v>0</v>
      </c>
      <c r="K77" s="105">
        <f>IF(LEFT($C77,12)="Depreciation",0,IF(OPEXpt="Current",'Profit and Loss Forecast'!K77,IF(OPEXpt="30 days",'Profit and Loss Forecast'!J77,IF(OPEXpt="60 days",'Profit and Loss Forecast'!I77,IF(OPEXpt="90 days",'Profit and Loss Forecast'!H77,0))))*-(1+GSTO))</f>
        <v>0</v>
      </c>
      <c r="L77" s="105">
        <f>IF(LEFT($C77,12)="Depreciation",0,IF(OPEXpt="Current",'Profit and Loss Forecast'!L77,IF(OPEXpt="30 days",'Profit and Loss Forecast'!K77,IF(OPEXpt="60 days",'Profit and Loss Forecast'!J77,IF(OPEXpt="90 days",'Profit and Loss Forecast'!I77,0))))*-(1+GSTO))</f>
        <v>0</v>
      </c>
      <c r="M77" s="105">
        <f>IF(LEFT($C77,12)="Depreciation",0,IF(OPEXpt="Current",'Profit and Loss Forecast'!M77,IF(OPEXpt="30 days",'Profit and Loss Forecast'!L77,IF(OPEXpt="60 days",'Profit and Loss Forecast'!K77,IF(OPEXpt="90 days",'Profit and Loss Forecast'!J77,0))))*-(1+GSTO))</f>
        <v>0</v>
      </c>
      <c r="N77" s="105">
        <f>IF(LEFT($C77,12)="Depreciation",0,IF(OPEXpt="Current",'Profit and Loss Forecast'!N77,IF(OPEXpt="30 days",'Profit and Loss Forecast'!M77,IF(OPEXpt="60 days",'Profit and Loss Forecast'!L77,IF(OPEXpt="90 days",'Profit and Loss Forecast'!K77,0))))*-(1+GSTO))</f>
        <v>0</v>
      </c>
      <c r="O77" s="105">
        <f>IF(LEFT($C77,12)="Depreciation",0,IF(OPEXpt="Current",'Profit and Loss Forecast'!O77,IF(OPEXpt="30 days",'Profit and Loss Forecast'!N77,IF(OPEXpt="60 days",'Profit and Loss Forecast'!M77,IF(OPEXpt="90 days",'Profit and Loss Forecast'!L77,0))))*-(1+GSTO))</f>
        <v>0</v>
      </c>
      <c r="P77" s="105">
        <f>IF(LEFT($C77,12)="Depreciation",0,IF(OPEXpt="Current",'Profit and Loss Forecast'!P77,IF(OPEXpt="30 days",'Profit and Loss Forecast'!O77,IF(OPEXpt="60 days",'Profit and Loss Forecast'!N77,IF(OPEXpt="90 days",'Profit and Loss Forecast'!M77,0))))*-(1+GSTO))</f>
        <v>0</v>
      </c>
      <c r="Q77" s="105">
        <f t="shared" si="5"/>
        <v>0</v>
      </c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</row>
    <row r="78" ht="13.5" customHeight="1" outlineLevel="1">
      <c r="A78" s="32"/>
      <c r="B78" s="32"/>
      <c r="C78" s="34" t="str">
        <f>'Profit and Loss Forecast'!B78</f>
        <v>-</v>
      </c>
      <c r="D78" s="34"/>
      <c r="E78" s="105">
        <f>IF(LEFT($C78,12)="Depreciation",0,IF(OPEXpt="Current",'Profit and Loss Forecast'!E78,0)*-(1+GSTO))</f>
        <v>0</v>
      </c>
      <c r="F78" s="105">
        <f>IF(LEFT($C78,12)="Depreciation",0,IF(OPEXpt="Current",'Profit and Loss Forecast'!F78,IF(OPEXpt="30 days",'Profit and Loss Forecast'!E78,0))*-(1+GSTO))</f>
        <v>0</v>
      </c>
      <c r="G78" s="105">
        <f>IF(LEFT($C78,12)="Depreciation",0,IF(OPEXpt="Current",'Profit and Loss Forecast'!G78,IF(OPEXpt="30 days",'Profit and Loss Forecast'!F78,IF(OPEXpt="60 days",'Profit and Loss Forecast'!E78,0)))*-(1+GSTO))</f>
        <v>0</v>
      </c>
      <c r="H78" s="105">
        <f>IF(LEFT($C78,12)="Depreciation",0,IF(OPEXpt="Current",'Profit and Loss Forecast'!H78,IF(OPEXpt="30 days",'Profit and Loss Forecast'!G78,IF(OPEXpt="60 days",'Profit and Loss Forecast'!F78,IF(OPEXpt="90 days",'Profit and Loss Forecast'!E78,0))))*-(1+GSTO))</f>
        <v>0</v>
      </c>
      <c r="I78" s="105">
        <f>IF(LEFT($C78,12)="Depreciation",0,IF(OPEXpt="Current",'Profit and Loss Forecast'!I78,IF(OPEXpt="30 days",'Profit and Loss Forecast'!H78,IF(OPEXpt="60 days",'Profit and Loss Forecast'!G78,IF(OPEXpt="90 days",'Profit and Loss Forecast'!F78,0))))*-(1+GSTO))</f>
        <v>0</v>
      </c>
      <c r="J78" s="105">
        <f>IF(LEFT($C78,12)="Depreciation",0,IF(OPEXpt="Current",'Profit and Loss Forecast'!J78,IF(OPEXpt="30 days",'Profit and Loss Forecast'!I78,IF(OPEXpt="60 days",'Profit and Loss Forecast'!H78,IF(OPEXpt="90 days",'Profit and Loss Forecast'!G78,0))))*-(1+GSTO))</f>
        <v>0</v>
      </c>
      <c r="K78" s="105">
        <f>IF(LEFT($C78,12)="Depreciation",0,IF(OPEXpt="Current",'Profit and Loss Forecast'!K78,IF(OPEXpt="30 days",'Profit and Loss Forecast'!J78,IF(OPEXpt="60 days",'Profit and Loss Forecast'!I78,IF(OPEXpt="90 days",'Profit and Loss Forecast'!H78,0))))*-(1+GSTO))</f>
        <v>0</v>
      </c>
      <c r="L78" s="105">
        <f>IF(LEFT($C78,12)="Depreciation",0,IF(OPEXpt="Current",'Profit and Loss Forecast'!L78,IF(OPEXpt="30 days",'Profit and Loss Forecast'!K78,IF(OPEXpt="60 days",'Profit and Loss Forecast'!J78,IF(OPEXpt="90 days",'Profit and Loss Forecast'!I78,0))))*-(1+GSTO))</f>
        <v>0</v>
      </c>
      <c r="M78" s="105">
        <f>IF(LEFT($C78,12)="Depreciation",0,IF(OPEXpt="Current",'Profit and Loss Forecast'!M78,IF(OPEXpt="30 days",'Profit and Loss Forecast'!L78,IF(OPEXpt="60 days",'Profit and Loss Forecast'!K78,IF(OPEXpt="90 days",'Profit and Loss Forecast'!J78,0))))*-(1+GSTO))</f>
        <v>0</v>
      </c>
      <c r="N78" s="105">
        <f>IF(LEFT($C78,12)="Depreciation",0,IF(OPEXpt="Current",'Profit and Loss Forecast'!N78,IF(OPEXpt="30 days",'Profit and Loss Forecast'!M78,IF(OPEXpt="60 days",'Profit and Loss Forecast'!L78,IF(OPEXpt="90 days",'Profit and Loss Forecast'!K78,0))))*-(1+GSTO))</f>
        <v>0</v>
      </c>
      <c r="O78" s="105">
        <f>IF(LEFT($C78,12)="Depreciation",0,IF(OPEXpt="Current",'Profit and Loss Forecast'!O78,IF(OPEXpt="30 days",'Profit and Loss Forecast'!N78,IF(OPEXpt="60 days",'Profit and Loss Forecast'!M78,IF(OPEXpt="90 days",'Profit and Loss Forecast'!L78,0))))*-(1+GSTO))</f>
        <v>0</v>
      </c>
      <c r="P78" s="105">
        <f>IF(LEFT($C78,12)="Depreciation",0,IF(OPEXpt="Current",'Profit and Loss Forecast'!P78,IF(OPEXpt="30 days",'Profit and Loss Forecast'!O78,IF(OPEXpt="60 days",'Profit and Loss Forecast'!N78,IF(OPEXpt="90 days",'Profit and Loss Forecast'!M78,0))))*-(1+GSTO))</f>
        <v>0</v>
      </c>
      <c r="Q78" s="105">
        <f t="shared" si="5"/>
        <v>0</v>
      </c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</row>
    <row r="79" ht="13.5" customHeight="1" outlineLevel="1">
      <c r="A79" s="32"/>
      <c r="B79" s="32"/>
      <c r="C79" s="34" t="str">
        <f>'Profit and Loss Forecast'!B79</f>
        <v>-</v>
      </c>
      <c r="D79" s="34"/>
      <c r="E79" s="105">
        <f>IF(LEFT($C79,12)="Depreciation",0,IF(OPEXpt="Current",'Profit and Loss Forecast'!E79,0)*-(1+GSTO))</f>
        <v>0</v>
      </c>
      <c r="F79" s="105">
        <f>IF(LEFT($C79,12)="Depreciation",0,IF(OPEXpt="Current",'Profit and Loss Forecast'!F79,IF(OPEXpt="30 days",'Profit and Loss Forecast'!E79,0))*-(1+GSTO))</f>
        <v>0</v>
      </c>
      <c r="G79" s="105">
        <f>IF(LEFT($C79,12)="Depreciation",0,IF(OPEXpt="Current",'Profit and Loss Forecast'!G79,IF(OPEXpt="30 days",'Profit and Loss Forecast'!F79,IF(OPEXpt="60 days",'Profit and Loss Forecast'!E79,0)))*-(1+GSTO))</f>
        <v>0</v>
      </c>
      <c r="H79" s="105">
        <f>IF(LEFT($C79,12)="Depreciation",0,IF(OPEXpt="Current",'Profit and Loss Forecast'!H79,IF(OPEXpt="30 days",'Profit and Loss Forecast'!G79,IF(OPEXpt="60 days",'Profit and Loss Forecast'!F79,IF(OPEXpt="90 days",'Profit and Loss Forecast'!E79,0))))*-(1+GSTO))</f>
        <v>0</v>
      </c>
      <c r="I79" s="105">
        <f>IF(LEFT($C79,12)="Depreciation",0,IF(OPEXpt="Current",'Profit and Loss Forecast'!I79,IF(OPEXpt="30 days",'Profit and Loss Forecast'!H79,IF(OPEXpt="60 days",'Profit and Loss Forecast'!G79,IF(OPEXpt="90 days",'Profit and Loss Forecast'!F79,0))))*-(1+GSTO))</f>
        <v>0</v>
      </c>
      <c r="J79" s="105">
        <f>IF(LEFT($C79,12)="Depreciation",0,IF(OPEXpt="Current",'Profit and Loss Forecast'!J79,IF(OPEXpt="30 days",'Profit and Loss Forecast'!I79,IF(OPEXpt="60 days",'Profit and Loss Forecast'!H79,IF(OPEXpt="90 days",'Profit and Loss Forecast'!G79,0))))*-(1+GSTO))</f>
        <v>0</v>
      </c>
      <c r="K79" s="105">
        <f>IF(LEFT($C79,12)="Depreciation",0,IF(OPEXpt="Current",'Profit and Loss Forecast'!K79,IF(OPEXpt="30 days",'Profit and Loss Forecast'!J79,IF(OPEXpt="60 days",'Profit and Loss Forecast'!I79,IF(OPEXpt="90 days",'Profit and Loss Forecast'!H79,0))))*-(1+GSTO))</f>
        <v>0</v>
      </c>
      <c r="L79" s="105">
        <f>IF(LEFT($C79,12)="Depreciation",0,IF(OPEXpt="Current",'Profit and Loss Forecast'!L79,IF(OPEXpt="30 days",'Profit and Loss Forecast'!K79,IF(OPEXpt="60 days",'Profit and Loss Forecast'!J79,IF(OPEXpt="90 days",'Profit and Loss Forecast'!I79,0))))*-(1+GSTO))</f>
        <v>0</v>
      </c>
      <c r="M79" s="105">
        <f>IF(LEFT($C79,12)="Depreciation",0,IF(OPEXpt="Current",'Profit and Loss Forecast'!M79,IF(OPEXpt="30 days",'Profit and Loss Forecast'!L79,IF(OPEXpt="60 days",'Profit and Loss Forecast'!K79,IF(OPEXpt="90 days",'Profit and Loss Forecast'!J79,0))))*-(1+GSTO))</f>
        <v>0</v>
      </c>
      <c r="N79" s="105">
        <f>IF(LEFT($C79,12)="Depreciation",0,IF(OPEXpt="Current",'Profit and Loss Forecast'!N79,IF(OPEXpt="30 days",'Profit and Loss Forecast'!M79,IF(OPEXpt="60 days",'Profit and Loss Forecast'!L79,IF(OPEXpt="90 days",'Profit and Loss Forecast'!K79,0))))*-(1+GSTO))</f>
        <v>0</v>
      </c>
      <c r="O79" s="105">
        <f>IF(LEFT($C79,12)="Depreciation",0,IF(OPEXpt="Current",'Profit and Loss Forecast'!O79,IF(OPEXpt="30 days",'Profit and Loss Forecast'!N79,IF(OPEXpt="60 days",'Profit and Loss Forecast'!M79,IF(OPEXpt="90 days",'Profit and Loss Forecast'!L79,0))))*-(1+GSTO))</f>
        <v>0</v>
      </c>
      <c r="P79" s="105">
        <f>IF(LEFT($C79,12)="Depreciation",0,IF(OPEXpt="Current",'Profit and Loss Forecast'!P79,IF(OPEXpt="30 days",'Profit and Loss Forecast'!O79,IF(OPEXpt="60 days",'Profit and Loss Forecast'!N79,IF(OPEXpt="90 days",'Profit and Loss Forecast'!M79,0))))*-(1+GSTO))</f>
        <v>0</v>
      </c>
      <c r="Q79" s="105">
        <f t="shared" si="5"/>
        <v>0</v>
      </c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ht="13.5" customHeight="1" outlineLevel="1">
      <c r="A80" s="32"/>
      <c r="B80" s="32"/>
      <c r="C80" s="34" t="str">
        <f>'Profit and Loss Forecast'!B80</f>
        <v>-</v>
      </c>
      <c r="D80" s="34"/>
      <c r="E80" s="105">
        <f>IF(LEFT($C80,12)="Depreciation",0,IF(OPEXpt="Current",'Profit and Loss Forecast'!E80,0)*-(1+GSTO))</f>
        <v>0</v>
      </c>
      <c r="F80" s="105">
        <f>IF(LEFT($C80,12)="Depreciation",0,IF(OPEXpt="Current",'Profit and Loss Forecast'!F80,IF(OPEXpt="30 days",'Profit and Loss Forecast'!E80,0))*-(1+GSTO))</f>
        <v>0</v>
      </c>
      <c r="G80" s="105">
        <f>IF(LEFT($C80,12)="Depreciation",0,IF(OPEXpt="Current",'Profit and Loss Forecast'!G80,IF(OPEXpt="30 days",'Profit and Loss Forecast'!F80,IF(OPEXpt="60 days",'Profit and Loss Forecast'!E80,0)))*-(1+GSTO))</f>
        <v>0</v>
      </c>
      <c r="H80" s="105">
        <f>IF(LEFT($C80,12)="Depreciation",0,IF(OPEXpt="Current",'Profit and Loss Forecast'!H80,IF(OPEXpt="30 days",'Profit and Loss Forecast'!G80,IF(OPEXpt="60 days",'Profit and Loss Forecast'!F80,IF(OPEXpt="90 days",'Profit and Loss Forecast'!E80,0))))*-(1+GSTO))</f>
        <v>0</v>
      </c>
      <c r="I80" s="105">
        <f>IF(LEFT($C80,12)="Depreciation",0,IF(OPEXpt="Current",'Profit and Loss Forecast'!I80,IF(OPEXpt="30 days",'Profit and Loss Forecast'!H80,IF(OPEXpt="60 days",'Profit and Loss Forecast'!G80,IF(OPEXpt="90 days",'Profit and Loss Forecast'!F80,0))))*-(1+GSTO))</f>
        <v>0</v>
      </c>
      <c r="J80" s="105">
        <f>IF(LEFT($C80,12)="Depreciation",0,IF(OPEXpt="Current",'Profit and Loss Forecast'!J80,IF(OPEXpt="30 days",'Profit and Loss Forecast'!I80,IF(OPEXpt="60 days",'Profit and Loss Forecast'!H80,IF(OPEXpt="90 days",'Profit and Loss Forecast'!G80,0))))*-(1+GSTO))</f>
        <v>0</v>
      </c>
      <c r="K80" s="105">
        <f>IF(LEFT($C80,12)="Depreciation",0,IF(OPEXpt="Current",'Profit and Loss Forecast'!K80,IF(OPEXpt="30 days",'Profit and Loss Forecast'!J80,IF(OPEXpt="60 days",'Profit and Loss Forecast'!I80,IF(OPEXpt="90 days",'Profit and Loss Forecast'!H80,0))))*-(1+GSTO))</f>
        <v>0</v>
      </c>
      <c r="L80" s="105">
        <f>IF(LEFT($C80,12)="Depreciation",0,IF(OPEXpt="Current",'Profit and Loss Forecast'!L80,IF(OPEXpt="30 days",'Profit and Loss Forecast'!K80,IF(OPEXpt="60 days",'Profit and Loss Forecast'!J80,IF(OPEXpt="90 days",'Profit and Loss Forecast'!I80,0))))*-(1+GSTO))</f>
        <v>0</v>
      </c>
      <c r="M80" s="105">
        <f>IF(LEFT($C80,12)="Depreciation",0,IF(OPEXpt="Current",'Profit and Loss Forecast'!M80,IF(OPEXpt="30 days",'Profit and Loss Forecast'!L80,IF(OPEXpt="60 days",'Profit and Loss Forecast'!K80,IF(OPEXpt="90 days",'Profit and Loss Forecast'!J80,0))))*-(1+GSTO))</f>
        <v>0</v>
      </c>
      <c r="N80" s="105">
        <f>IF(LEFT($C80,12)="Depreciation",0,IF(OPEXpt="Current",'Profit and Loss Forecast'!N80,IF(OPEXpt="30 days",'Profit and Loss Forecast'!M80,IF(OPEXpt="60 days",'Profit and Loss Forecast'!L80,IF(OPEXpt="90 days",'Profit and Loss Forecast'!K80,0))))*-(1+GSTO))</f>
        <v>0</v>
      </c>
      <c r="O80" s="105">
        <f>IF(LEFT($C80,12)="Depreciation",0,IF(OPEXpt="Current",'Profit and Loss Forecast'!O80,IF(OPEXpt="30 days",'Profit and Loss Forecast'!N80,IF(OPEXpt="60 days",'Profit and Loss Forecast'!M80,IF(OPEXpt="90 days",'Profit and Loss Forecast'!L80,0))))*-(1+GSTO))</f>
        <v>0</v>
      </c>
      <c r="P80" s="105">
        <f>IF(LEFT($C80,12)="Depreciation",0,IF(OPEXpt="Current",'Profit and Loss Forecast'!P80,IF(OPEXpt="30 days",'Profit and Loss Forecast'!O80,IF(OPEXpt="60 days",'Profit and Loss Forecast'!N80,IF(OPEXpt="90 days",'Profit and Loss Forecast'!M80,0))))*-(1+GSTO))</f>
        <v>0</v>
      </c>
      <c r="Q80" s="105">
        <f t="shared" si="5"/>
        <v>0</v>
      </c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</row>
    <row r="81" ht="13.5" customHeight="1" outlineLevel="1">
      <c r="A81" s="32"/>
      <c r="B81" s="32"/>
      <c r="C81" s="34" t="str">
        <f>'Profit and Loss Forecast'!B81</f>
        <v>-</v>
      </c>
      <c r="D81" s="34"/>
      <c r="E81" s="105">
        <f>IF(LEFT($C81,12)="Depreciation",0,IF(OPEXpt="Current",'Profit and Loss Forecast'!E81,0)*-(1+GSTO))</f>
        <v>0</v>
      </c>
      <c r="F81" s="105">
        <f>IF(LEFT($C81,12)="Depreciation",0,IF(OPEXpt="Current",'Profit and Loss Forecast'!F81,IF(OPEXpt="30 days",'Profit and Loss Forecast'!E81,0))*-(1+GSTO))</f>
        <v>0</v>
      </c>
      <c r="G81" s="105">
        <f>IF(LEFT($C81,12)="Depreciation",0,IF(OPEXpt="Current",'Profit and Loss Forecast'!G81,IF(OPEXpt="30 days",'Profit and Loss Forecast'!F81,IF(OPEXpt="60 days",'Profit and Loss Forecast'!E81,0)))*-(1+GSTO))</f>
        <v>0</v>
      </c>
      <c r="H81" s="105">
        <f>IF(LEFT($C81,12)="Depreciation",0,IF(OPEXpt="Current",'Profit and Loss Forecast'!H81,IF(OPEXpt="30 days",'Profit and Loss Forecast'!G81,IF(OPEXpt="60 days",'Profit and Loss Forecast'!F81,IF(OPEXpt="90 days",'Profit and Loss Forecast'!E81,0))))*-(1+GSTO))</f>
        <v>0</v>
      </c>
      <c r="I81" s="105">
        <f>IF(LEFT($C81,12)="Depreciation",0,IF(OPEXpt="Current",'Profit and Loss Forecast'!I81,IF(OPEXpt="30 days",'Profit and Loss Forecast'!H81,IF(OPEXpt="60 days",'Profit and Loss Forecast'!G81,IF(OPEXpt="90 days",'Profit and Loss Forecast'!F81,0))))*-(1+GSTO))</f>
        <v>0</v>
      </c>
      <c r="J81" s="105">
        <f>IF(LEFT($C81,12)="Depreciation",0,IF(OPEXpt="Current",'Profit and Loss Forecast'!J81,IF(OPEXpt="30 days",'Profit and Loss Forecast'!I81,IF(OPEXpt="60 days",'Profit and Loss Forecast'!H81,IF(OPEXpt="90 days",'Profit and Loss Forecast'!G81,0))))*-(1+GSTO))</f>
        <v>0</v>
      </c>
      <c r="K81" s="105">
        <f>IF(LEFT($C81,12)="Depreciation",0,IF(OPEXpt="Current",'Profit and Loss Forecast'!K81,IF(OPEXpt="30 days",'Profit and Loss Forecast'!J81,IF(OPEXpt="60 days",'Profit and Loss Forecast'!I81,IF(OPEXpt="90 days",'Profit and Loss Forecast'!H81,0))))*-(1+GSTO))</f>
        <v>0</v>
      </c>
      <c r="L81" s="105">
        <f>IF(LEFT($C81,12)="Depreciation",0,IF(OPEXpt="Current",'Profit and Loss Forecast'!L81,IF(OPEXpt="30 days",'Profit and Loss Forecast'!K81,IF(OPEXpt="60 days",'Profit and Loss Forecast'!J81,IF(OPEXpt="90 days",'Profit and Loss Forecast'!I81,0))))*-(1+GSTO))</f>
        <v>0</v>
      </c>
      <c r="M81" s="105">
        <f>IF(LEFT($C81,12)="Depreciation",0,IF(OPEXpt="Current",'Profit and Loss Forecast'!M81,IF(OPEXpt="30 days",'Profit and Loss Forecast'!L81,IF(OPEXpt="60 days",'Profit and Loss Forecast'!K81,IF(OPEXpt="90 days",'Profit and Loss Forecast'!J81,0))))*-(1+GSTO))</f>
        <v>0</v>
      </c>
      <c r="N81" s="105">
        <f>IF(LEFT($C81,12)="Depreciation",0,IF(OPEXpt="Current",'Profit and Loss Forecast'!N81,IF(OPEXpt="30 days",'Profit and Loss Forecast'!M81,IF(OPEXpt="60 days",'Profit and Loss Forecast'!L81,IF(OPEXpt="90 days",'Profit and Loss Forecast'!K81,0))))*-(1+GSTO))</f>
        <v>0</v>
      </c>
      <c r="O81" s="105">
        <f>IF(LEFT($C81,12)="Depreciation",0,IF(OPEXpt="Current",'Profit and Loss Forecast'!O81,IF(OPEXpt="30 days",'Profit and Loss Forecast'!N81,IF(OPEXpt="60 days",'Profit and Loss Forecast'!M81,IF(OPEXpt="90 days",'Profit and Loss Forecast'!L81,0))))*-(1+GSTO))</f>
        <v>0</v>
      </c>
      <c r="P81" s="105">
        <f>IF(LEFT($C81,12)="Depreciation",0,IF(OPEXpt="Current",'Profit and Loss Forecast'!P81,IF(OPEXpt="30 days",'Profit and Loss Forecast'!O81,IF(OPEXpt="60 days",'Profit and Loss Forecast'!N81,IF(OPEXpt="90 days",'Profit and Loss Forecast'!M81,0))))*-(1+GSTO))</f>
        <v>0</v>
      </c>
      <c r="Q81" s="105">
        <f t="shared" si="5"/>
        <v>0</v>
      </c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</row>
    <row r="82" ht="13.5" customHeight="1" outlineLevel="1">
      <c r="A82" s="32"/>
      <c r="B82" s="32"/>
      <c r="C82" s="34" t="str">
        <f>'Profit and Loss Forecast'!B82</f>
        <v>-</v>
      </c>
      <c r="D82" s="34"/>
      <c r="E82" s="105">
        <f>IF(LEFT($C82,12)="Depreciation",0,IF(OPEXpt="Current",'Profit and Loss Forecast'!E82,0)*-(1+GSTO))</f>
        <v>0</v>
      </c>
      <c r="F82" s="105">
        <f>IF(LEFT($C82,12)="Depreciation",0,IF(OPEXpt="Current",'Profit and Loss Forecast'!F82,IF(OPEXpt="30 days",'Profit and Loss Forecast'!E82,0))*-(1+GSTO))</f>
        <v>0</v>
      </c>
      <c r="G82" s="105">
        <f>IF(LEFT($C82,12)="Depreciation",0,IF(OPEXpt="Current",'Profit and Loss Forecast'!G82,IF(OPEXpt="30 days",'Profit and Loss Forecast'!F82,IF(OPEXpt="60 days",'Profit and Loss Forecast'!E82,0)))*-(1+GSTO))</f>
        <v>0</v>
      </c>
      <c r="H82" s="105">
        <f>IF(LEFT($C82,12)="Depreciation",0,IF(OPEXpt="Current",'Profit and Loss Forecast'!H82,IF(OPEXpt="30 days",'Profit and Loss Forecast'!G82,IF(OPEXpt="60 days",'Profit and Loss Forecast'!F82,IF(OPEXpt="90 days",'Profit and Loss Forecast'!E82,0))))*-(1+GSTO))</f>
        <v>0</v>
      </c>
      <c r="I82" s="105">
        <f>IF(LEFT($C82,12)="Depreciation",0,IF(OPEXpt="Current",'Profit and Loss Forecast'!I82,IF(OPEXpt="30 days",'Profit and Loss Forecast'!H82,IF(OPEXpt="60 days",'Profit and Loss Forecast'!G82,IF(OPEXpt="90 days",'Profit and Loss Forecast'!F82,0))))*-(1+GSTO))</f>
        <v>0</v>
      </c>
      <c r="J82" s="105">
        <f>IF(LEFT($C82,12)="Depreciation",0,IF(OPEXpt="Current",'Profit and Loss Forecast'!J82,IF(OPEXpt="30 days",'Profit and Loss Forecast'!I82,IF(OPEXpt="60 days",'Profit and Loss Forecast'!H82,IF(OPEXpt="90 days",'Profit and Loss Forecast'!G82,0))))*-(1+GSTO))</f>
        <v>0</v>
      </c>
      <c r="K82" s="105">
        <f>IF(LEFT($C82,12)="Depreciation",0,IF(OPEXpt="Current",'Profit and Loss Forecast'!K82,IF(OPEXpt="30 days",'Profit and Loss Forecast'!J82,IF(OPEXpt="60 days",'Profit and Loss Forecast'!I82,IF(OPEXpt="90 days",'Profit and Loss Forecast'!H82,0))))*-(1+GSTO))</f>
        <v>0</v>
      </c>
      <c r="L82" s="105">
        <f>IF(LEFT($C82,12)="Depreciation",0,IF(OPEXpt="Current",'Profit and Loss Forecast'!L82,IF(OPEXpt="30 days",'Profit and Loss Forecast'!K82,IF(OPEXpt="60 days",'Profit and Loss Forecast'!J82,IF(OPEXpt="90 days",'Profit and Loss Forecast'!I82,0))))*-(1+GSTO))</f>
        <v>0</v>
      </c>
      <c r="M82" s="105">
        <f>IF(LEFT($C82,12)="Depreciation",0,IF(OPEXpt="Current",'Profit and Loss Forecast'!M82,IF(OPEXpt="30 days",'Profit and Loss Forecast'!L82,IF(OPEXpt="60 days",'Profit and Loss Forecast'!K82,IF(OPEXpt="90 days",'Profit and Loss Forecast'!J82,0))))*-(1+GSTO))</f>
        <v>0</v>
      </c>
      <c r="N82" s="105">
        <f>IF(LEFT($C82,12)="Depreciation",0,IF(OPEXpt="Current",'Profit and Loss Forecast'!N82,IF(OPEXpt="30 days",'Profit and Loss Forecast'!M82,IF(OPEXpt="60 days",'Profit and Loss Forecast'!L82,IF(OPEXpt="90 days",'Profit and Loss Forecast'!K82,0))))*-(1+GSTO))</f>
        <v>0</v>
      </c>
      <c r="O82" s="105">
        <f>IF(LEFT($C82,12)="Depreciation",0,IF(OPEXpt="Current",'Profit and Loss Forecast'!O82,IF(OPEXpt="30 days",'Profit and Loss Forecast'!N82,IF(OPEXpt="60 days",'Profit and Loss Forecast'!M82,IF(OPEXpt="90 days",'Profit and Loss Forecast'!L82,0))))*-(1+GSTO))</f>
        <v>0</v>
      </c>
      <c r="P82" s="105">
        <f>IF(LEFT($C82,12)="Depreciation",0,IF(OPEXpt="Current",'Profit and Loss Forecast'!P82,IF(OPEXpt="30 days",'Profit and Loss Forecast'!O82,IF(OPEXpt="60 days",'Profit and Loss Forecast'!N82,IF(OPEXpt="90 days",'Profit and Loss Forecast'!M82,0))))*-(1+GSTO))</f>
        <v>0</v>
      </c>
      <c r="Q82" s="105">
        <f t="shared" si="5"/>
        <v>0</v>
      </c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</row>
    <row r="83" ht="13.5" customHeight="1" outlineLevel="1">
      <c r="A83" s="32"/>
      <c r="B83" s="32"/>
      <c r="C83" s="34" t="str">
        <f>'Profit and Loss Forecast'!B83</f>
        <v>-</v>
      </c>
      <c r="D83" s="34"/>
      <c r="E83" s="105">
        <f>IF(LEFT($C83,12)="Depreciation",0,IF(OPEXpt="Current",'Profit and Loss Forecast'!E83,0)*-(1+GSTO))</f>
        <v>0</v>
      </c>
      <c r="F83" s="105">
        <f>IF(LEFT($C83,12)="Depreciation",0,IF(OPEXpt="Current",'Profit and Loss Forecast'!F83,IF(OPEXpt="30 days",'Profit and Loss Forecast'!E83,0))*-(1+GSTO))</f>
        <v>0</v>
      </c>
      <c r="G83" s="105">
        <f>IF(LEFT($C83,12)="Depreciation",0,IF(OPEXpt="Current",'Profit and Loss Forecast'!G83,IF(OPEXpt="30 days",'Profit and Loss Forecast'!F83,IF(OPEXpt="60 days",'Profit and Loss Forecast'!E83,0)))*-(1+GSTO))</f>
        <v>0</v>
      </c>
      <c r="H83" s="105">
        <f>IF(LEFT($C83,12)="Depreciation",0,IF(OPEXpt="Current",'Profit and Loss Forecast'!H83,IF(OPEXpt="30 days",'Profit and Loss Forecast'!G83,IF(OPEXpt="60 days",'Profit and Loss Forecast'!F83,IF(OPEXpt="90 days",'Profit and Loss Forecast'!E83,0))))*-(1+GSTO))</f>
        <v>0</v>
      </c>
      <c r="I83" s="105">
        <f>IF(LEFT($C83,12)="Depreciation",0,IF(OPEXpt="Current",'Profit and Loss Forecast'!I83,IF(OPEXpt="30 days",'Profit and Loss Forecast'!H83,IF(OPEXpt="60 days",'Profit and Loss Forecast'!G83,IF(OPEXpt="90 days",'Profit and Loss Forecast'!F83,0))))*-(1+GSTO))</f>
        <v>0</v>
      </c>
      <c r="J83" s="105">
        <f>IF(LEFT($C83,12)="Depreciation",0,IF(OPEXpt="Current",'Profit and Loss Forecast'!J83,IF(OPEXpt="30 days",'Profit and Loss Forecast'!I83,IF(OPEXpt="60 days",'Profit and Loss Forecast'!H83,IF(OPEXpt="90 days",'Profit and Loss Forecast'!G83,0))))*-(1+GSTO))</f>
        <v>0</v>
      </c>
      <c r="K83" s="105">
        <f>IF(LEFT($C83,12)="Depreciation",0,IF(OPEXpt="Current",'Profit and Loss Forecast'!K83,IF(OPEXpt="30 days",'Profit and Loss Forecast'!J83,IF(OPEXpt="60 days",'Profit and Loss Forecast'!I83,IF(OPEXpt="90 days",'Profit and Loss Forecast'!H83,0))))*-(1+GSTO))</f>
        <v>0</v>
      </c>
      <c r="L83" s="105">
        <f>IF(LEFT($C83,12)="Depreciation",0,IF(OPEXpt="Current",'Profit and Loss Forecast'!L83,IF(OPEXpt="30 days",'Profit and Loss Forecast'!K83,IF(OPEXpt="60 days",'Profit and Loss Forecast'!J83,IF(OPEXpt="90 days",'Profit and Loss Forecast'!I83,0))))*-(1+GSTO))</f>
        <v>0</v>
      </c>
      <c r="M83" s="105">
        <f>IF(LEFT($C83,12)="Depreciation",0,IF(OPEXpt="Current",'Profit and Loss Forecast'!M83,IF(OPEXpt="30 days",'Profit and Loss Forecast'!L83,IF(OPEXpt="60 days",'Profit and Loss Forecast'!K83,IF(OPEXpt="90 days",'Profit and Loss Forecast'!J83,0))))*-(1+GSTO))</f>
        <v>0</v>
      </c>
      <c r="N83" s="105">
        <f>IF(LEFT($C83,12)="Depreciation",0,IF(OPEXpt="Current",'Profit and Loss Forecast'!N83,IF(OPEXpt="30 days",'Profit and Loss Forecast'!M83,IF(OPEXpt="60 days",'Profit and Loss Forecast'!L83,IF(OPEXpt="90 days",'Profit and Loss Forecast'!K83,0))))*-(1+GSTO))</f>
        <v>0</v>
      </c>
      <c r="O83" s="105">
        <f>IF(LEFT($C83,12)="Depreciation",0,IF(OPEXpt="Current",'Profit and Loss Forecast'!O83,IF(OPEXpt="30 days",'Profit and Loss Forecast'!N83,IF(OPEXpt="60 days",'Profit and Loss Forecast'!M83,IF(OPEXpt="90 days",'Profit and Loss Forecast'!L83,0))))*-(1+GSTO))</f>
        <v>0</v>
      </c>
      <c r="P83" s="105">
        <f>IF(LEFT($C83,12)="Depreciation",0,IF(OPEXpt="Current",'Profit and Loss Forecast'!P83,IF(OPEXpt="30 days",'Profit and Loss Forecast'!O83,IF(OPEXpt="60 days",'Profit and Loss Forecast'!N83,IF(OPEXpt="90 days",'Profit and Loss Forecast'!M83,0))))*-(1+GSTO))</f>
        <v>0</v>
      </c>
      <c r="Q83" s="105">
        <f t="shared" si="5"/>
        <v>0</v>
      </c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</row>
    <row r="84" ht="13.5" customHeight="1" outlineLevel="1">
      <c r="A84" s="32"/>
      <c r="B84" s="32"/>
      <c r="C84" s="34" t="str">
        <f>'Profit and Loss Forecast'!B84</f>
        <v>-</v>
      </c>
      <c r="D84" s="34"/>
      <c r="E84" s="105">
        <f>IF(LEFT($C84,12)="Depreciation",0,IF(OPEXpt="Current",'Profit and Loss Forecast'!E84,0)*-(1+GSTO))</f>
        <v>0</v>
      </c>
      <c r="F84" s="105">
        <f>IF(LEFT($C84,12)="Depreciation",0,IF(OPEXpt="Current",'Profit and Loss Forecast'!F84,IF(OPEXpt="30 days",'Profit and Loss Forecast'!E84,0))*-(1+GSTO))</f>
        <v>0</v>
      </c>
      <c r="G84" s="105">
        <f>IF(LEFT($C84,12)="Depreciation",0,IF(OPEXpt="Current",'Profit and Loss Forecast'!G84,IF(OPEXpt="30 days",'Profit and Loss Forecast'!F84,IF(OPEXpt="60 days",'Profit and Loss Forecast'!E84,0)))*-(1+GSTO))</f>
        <v>0</v>
      </c>
      <c r="H84" s="105">
        <f>IF(LEFT($C84,12)="Depreciation",0,IF(OPEXpt="Current",'Profit and Loss Forecast'!H84,IF(OPEXpt="30 days",'Profit and Loss Forecast'!G84,IF(OPEXpt="60 days",'Profit and Loss Forecast'!F84,IF(OPEXpt="90 days",'Profit and Loss Forecast'!E84,0))))*-(1+GSTO))</f>
        <v>0</v>
      </c>
      <c r="I84" s="105">
        <f>IF(LEFT($C84,12)="Depreciation",0,IF(OPEXpt="Current",'Profit and Loss Forecast'!I84,IF(OPEXpt="30 days",'Profit and Loss Forecast'!H84,IF(OPEXpt="60 days",'Profit and Loss Forecast'!G84,IF(OPEXpt="90 days",'Profit and Loss Forecast'!F84,0))))*-(1+GSTO))</f>
        <v>0</v>
      </c>
      <c r="J84" s="105">
        <f>IF(LEFT($C84,12)="Depreciation",0,IF(OPEXpt="Current",'Profit and Loss Forecast'!J84,IF(OPEXpt="30 days",'Profit and Loss Forecast'!I84,IF(OPEXpt="60 days",'Profit and Loss Forecast'!H84,IF(OPEXpt="90 days",'Profit and Loss Forecast'!G84,0))))*-(1+GSTO))</f>
        <v>0</v>
      </c>
      <c r="K84" s="105">
        <f>IF(LEFT($C84,12)="Depreciation",0,IF(OPEXpt="Current",'Profit and Loss Forecast'!K84,IF(OPEXpt="30 days",'Profit and Loss Forecast'!J84,IF(OPEXpt="60 days",'Profit and Loss Forecast'!I84,IF(OPEXpt="90 days",'Profit and Loss Forecast'!H84,0))))*-(1+GSTO))</f>
        <v>0</v>
      </c>
      <c r="L84" s="105">
        <f>IF(LEFT($C84,12)="Depreciation",0,IF(OPEXpt="Current",'Profit and Loss Forecast'!L84,IF(OPEXpt="30 days",'Profit and Loss Forecast'!K84,IF(OPEXpt="60 days",'Profit and Loss Forecast'!J84,IF(OPEXpt="90 days",'Profit and Loss Forecast'!I84,0))))*-(1+GSTO))</f>
        <v>0</v>
      </c>
      <c r="M84" s="105">
        <f>IF(LEFT($C84,12)="Depreciation",0,IF(OPEXpt="Current",'Profit and Loss Forecast'!M84,IF(OPEXpt="30 days",'Profit and Loss Forecast'!L84,IF(OPEXpt="60 days",'Profit and Loss Forecast'!K84,IF(OPEXpt="90 days",'Profit and Loss Forecast'!J84,0))))*-(1+GSTO))</f>
        <v>0</v>
      </c>
      <c r="N84" s="105">
        <f>IF(LEFT($C84,12)="Depreciation",0,IF(OPEXpt="Current",'Profit and Loss Forecast'!N84,IF(OPEXpt="30 days",'Profit and Loss Forecast'!M84,IF(OPEXpt="60 days",'Profit and Loss Forecast'!L84,IF(OPEXpt="90 days",'Profit and Loss Forecast'!K84,0))))*-(1+GSTO))</f>
        <v>0</v>
      </c>
      <c r="O84" s="105">
        <f>IF(LEFT($C84,12)="Depreciation",0,IF(OPEXpt="Current",'Profit and Loss Forecast'!O84,IF(OPEXpt="30 days",'Profit and Loss Forecast'!N84,IF(OPEXpt="60 days",'Profit and Loss Forecast'!M84,IF(OPEXpt="90 days",'Profit and Loss Forecast'!L84,0))))*-(1+GSTO))</f>
        <v>0</v>
      </c>
      <c r="P84" s="105">
        <f>IF(LEFT($C84,12)="Depreciation",0,IF(OPEXpt="Current",'Profit and Loss Forecast'!P84,IF(OPEXpt="30 days",'Profit and Loss Forecast'!O84,IF(OPEXpt="60 days",'Profit and Loss Forecast'!N84,IF(OPEXpt="90 days",'Profit and Loss Forecast'!M84,0))))*-(1+GSTO))</f>
        <v>0</v>
      </c>
      <c r="Q84" s="105">
        <f t="shared" si="5"/>
        <v>0</v>
      </c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ht="13.5" customHeight="1" outlineLevel="1">
      <c r="A85" s="32"/>
      <c r="B85" s="32"/>
      <c r="C85" s="34" t="str">
        <f>'Profit and Loss Forecast'!B85</f>
        <v>-</v>
      </c>
      <c r="D85" s="34"/>
      <c r="E85" s="105">
        <f>IF(LEFT($C85,12)="Depreciation",0,IF(OPEXpt="Current",'Profit and Loss Forecast'!E85,0)*-(1+GSTO))</f>
        <v>0</v>
      </c>
      <c r="F85" s="105">
        <f>IF(LEFT($C85,12)="Depreciation",0,IF(OPEXpt="Current",'Profit and Loss Forecast'!F85,IF(OPEXpt="30 days",'Profit and Loss Forecast'!E85,0))*-(1+GSTO))</f>
        <v>0</v>
      </c>
      <c r="G85" s="105">
        <f>IF(LEFT($C85,12)="Depreciation",0,IF(OPEXpt="Current",'Profit and Loss Forecast'!G85,IF(OPEXpt="30 days",'Profit and Loss Forecast'!F85,IF(OPEXpt="60 days",'Profit and Loss Forecast'!E85,0)))*-(1+GSTO))</f>
        <v>0</v>
      </c>
      <c r="H85" s="105">
        <f>IF(LEFT($C85,12)="Depreciation",0,IF(OPEXpt="Current",'Profit and Loss Forecast'!H85,IF(OPEXpt="30 days",'Profit and Loss Forecast'!G85,IF(OPEXpt="60 days",'Profit and Loss Forecast'!F85,IF(OPEXpt="90 days",'Profit and Loss Forecast'!E85,0))))*-(1+GSTO))</f>
        <v>0</v>
      </c>
      <c r="I85" s="105">
        <f>IF(LEFT($C85,12)="Depreciation",0,IF(OPEXpt="Current",'Profit and Loss Forecast'!I85,IF(OPEXpt="30 days",'Profit and Loss Forecast'!H85,IF(OPEXpt="60 days",'Profit and Loss Forecast'!G85,IF(OPEXpt="90 days",'Profit and Loss Forecast'!F85,0))))*-(1+GSTO))</f>
        <v>0</v>
      </c>
      <c r="J85" s="105">
        <f>IF(LEFT($C85,12)="Depreciation",0,IF(OPEXpt="Current",'Profit and Loss Forecast'!J85,IF(OPEXpt="30 days",'Profit and Loss Forecast'!I85,IF(OPEXpt="60 days",'Profit and Loss Forecast'!H85,IF(OPEXpt="90 days",'Profit and Loss Forecast'!G85,0))))*-(1+GSTO))</f>
        <v>0</v>
      </c>
      <c r="K85" s="105">
        <f>IF(LEFT($C85,12)="Depreciation",0,IF(OPEXpt="Current",'Profit and Loss Forecast'!K85,IF(OPEXpt="30 days",'Profit and Loss Forecast'!J85,IF(OPEXpt="60 days",'Profit and Loss Forecast'!I85,IF(OPEXpt="90 days",'Profit and Loss Forecast'!H85,0))))*-(1+GSTO))</f>
        <v>0</v>
      </c>
      <c r="L85" s="105">
        <f>IF(LEFT($C85,12)="Depreciation",0,IF(OPEXpt="Current",'Profit and Loss Forecast'!L85,IF(OPEXpt="30 days",'Profit and Loss Forecast'!K85,IF(OPEXpt="60 days",'Profit and Loss Forecast'!J85,IF(OPEXpt="90 days",'Profit and Loss Forecast'!I85,0))))*-(1+GSTO))</f>
        <v>0</v>
      </c>
      <c r="M85" s="105">
        <f>IF(LEFT($C85,12)="Depreciation",0,IF(OPEXpt="Current",'Profit and Loss Forecast'!M85,IF(OPEXpt="30 days",'Profit and Loss Forecast'!L85,IF(OPEXpt="60 days",'Profit and Loss Forecast'!K85,IF(OPEXpt="90 days",'Profit and Loss Forecast'!J85,0))))*-(1+GSTO))</f>
        <v>0</v>
      </c>
      <c r="N85" s="105">
        <f>IF(LEFT($C85,12)="Depreciation",0,IF(OPEXpt="Current",'Profit and Loss Forecast'!N85,IF(OPEXpt="30 days",'Profit and Loss Forecast'!M85,IF(OPEXpt="60 days",'Profit and Loss Forecast'!L85,IF(OPEXpt="90 days",'Profit and Loss Forecast'!K85,0))))*-(1+GSTO))</f>
        <v>0</v>
      </c>
      <c r="O85" s="105">
        <f>IF(LEFT($C85,12)="Depreciation",0,IF(OPEXpt="Current",'Profit and Loss Forecast'!O85,IF(OPEXpt="30 days",'Profit and Loss Forecast'!N85,IF(OPEXpt="60 days",'Profit and Loss Forecast'!M85,IF(OPEXpt="90 days",'Profit and Loss Forecast'!L85,0))))*-(1+GSTO))</f>
        <v>0</v>
      </c>
      <c r="P85" s="105">
        <f>IF(LEFT($C85,12)="Depreciation",0,IF(OPEXpt="Current",'Profit and Loss Forecast'!P85,IF(OPEXpt="30 days",'Profit and Loss Forecast'!O85,IF(OPEXpt="60 days",'Profit and Loss Forecast'!N85,IF(OPEXpt="90 days",'Profit and Loss Forecast'!M85,0))))*-(1+GSTO))</f>
        <v>0</v>
      </c>
      <c r="Q85" s="105">
        <f t="shared" si="5"/>
        <v>0</v>
      </c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ht="13.5" customHeight="1" outlineLevel="1">
      <c r="A86" s="32"/>
      <c r="B86" s="32"/>
      <c r="C86" s="34" t="str">
        <f>'Profit and Loss Forecast'!B86</f>
        <v>-</v>
      </c>
      <c r="D86" s="34"/>
      <c r="E86" s="105">
        <f>IF(LEFT($C86,12)="Depreciation",0,IF(OPEXpt="Current",'Profit and Loss Forecast'!E86,0)*-(1+GSTO))</f>
        <v>0</v>
      </c>
      <c r="F86" s="105">
        <f>IF(LEFT($C86,12)="Depreciation",0,IF(OPEXpt="Current",'Profit and Loss Forecast'!F86,IF(OPEXpt="30 days",'Profit and Loss Forecast'!E86,0))*-(1+GSTO))</f>
        <v>0</v>
      </c>
      <c r="G86" s="105">
        <f>IF(LEFT($C86,12)="Depreciation",0,IF(OPEXpt="Current",'Profit and Loss Forecast'!G86,IF(OPEXpt="30 days",'Profit and Loss Forecast'!F86,IF(OPEXpt="60 days",'Profit and Loss Forecast'!E86,0)))*-(1+GSTO))</f>
        <v>0</v>
      </c>
      <c r="H86" s="105">
        <f>IF(LEFT($C86,12)="Depreciation",0,IF(OPEXpt="Current",'Profit and Loss Forecast'!H86,IF(OPEXpt="30 days",'Profit and Loss Forecast'!G86,IF(OPEXpt="60 days",'Profit and Loss Forecast'!F86,IF(OPEXpt="90 days",'Profit and Loss Forecast'!E86,0))))*-(1+GSTO))</f>
        <v>0</v>
      </c>
      <c r="I86" s="105">
        <f>IF(LEFT($C86,12)="Depreciation",0,IF(OPEXpt="Current",'Profit and Loss Forecast'!I86,IF(OPEXpt="30 days",'Profit and Loss Forecast'!H86,IF(OPEXpt="60 days",'Profit and Loss Forecast'!G86,IF(OPEXpt="90 days",'Profit and Loss Forecast'!F86,0))))*-(1+GSTO))</f>
        <v>0</v>
      </c>
      <c r="J86" s="105">
        <f>IF(LEFT($C86,12)="Depreciation",0,IF(OPEXpt="Current",'Profit and Loss Forecast'!J86,IF(OPEXpt="30 days",'Profit and Loss Forecast'!I86,IF(OPEXpt="60 days",'Profit and Loss Forecast'!H86,IF(OPEXpt="90 days",'Profit and Loss Forecast'!G86,0))))*-(1+GSTO))</f>
        <v>0</v>
      </c>
      <c r="K86" s="105">
        <f>IF(LEFT($C86,12)="Depreciation",0,IF(OPEXpt="Current",'Profit and Loss Forecast'!K86,IF(OPEXpt="30 days",'Profit and Loss Forecast'!J86,IF(OPEXpt="60 days",'Profit and Loss Forecast'!I86,IF(OPEXpt="90 days",'Profit and Loss Forecast'!H86,0))))*-(1+GSTO))</f>
        <v>0</v>
      </c>
      <c r="L86" s="105">
        <f>IF(LEFT($C86,12)="Depreciation",0,IF(OPEXpt="Current",'Profit and Loss Forecast'!L86,IF(OPEXpt="30 days",'Profit and Loss Forecast'!K86,IF(OPEXpt="60 days",'Profit and Loss Forecast'!J86,IF(OPEXpt="90 days",'Profit and Loss Forecast'!I86,0))))*-(1+GSTO))</f>
        <v>0</v>
      </c>
      <c r="M86" s="105">
        <f>IF(LEFT($C86,12)="Depreciation",0,IF(OPEXpt="Current",'Profit and Loss Forecast'!M86,IF(OPEXpt="30 days",'Profit and Loss Forecast'!L86,IF(OPEXpt="60 days",'Profit and Loss Forecast'!K86,IF(OPEXpt="90 days",'Profit and Loss Forecast'!J86,0))))*-(1+GSTO))</f>
        <v>0</v>
      </c>
      <c r="N86" s="105">
        <f>IF(LEFT($C86,12)="Depreciation",0,IF(OPEXpt="Current",'Profit and Loss Forecast'!N86,IF(OPEXpt="30 days",'Profit and Loss Forecast'!M86,IF(OPEXpt="60 days",'Profit and Loss Forecast'!L86,IF(OPEXpt="90 days",'Profit and Loss Forecast'!K86,0))))*-(1+GSTO))</f>
        <v>0</v>
      </c>
      <c r="O86" s="105">
        <f>IF(LEFT($C86,12)="Depreciation",0,IF(OPEXpt="Current",'Profit and Loss Forecast'!O86,IF(OPEXpt="30 days",'Profit and Loss Forecast'!N86,IF(OPEXpt="60 days",'Profit and Loss Forecast'!M86,IF(OPEXpt="90 days",'Profit and Loss Forecast'!L86,0))))*-(1+GSTO))</f>
        <v>0</v>
      </c>
      <c r="P86" s="105">
        <f>IF(LEFT($C86,12)="Depreciation",0,IF(OPEXpt="Current",'Profit and Loss Forecast'!P86,IF(OPEXpt="30 days",'Profit and Loss Forecast'!O86,IF(OPEXpt="60 days",'Profit and Loss Forecast'!N86,IF(OPEXpt="90 days",'Profit and Loss Forecast'!M86,0))))*-(1+GSTO))</f>
        <v>0</v>
      </c>
      <c r="Q86" s="105">
        <f t="shared" si="5"/>
        <v>0</v>
      </c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ht="13.5" customHeight="1" outlineLevel="1">
      <c r="A87" s="32"/>
      <c r="B87" s="32"/>
      <c r="C87" s="34" t="str">
        <f>'Profit and Loss Forecast'!B87</f>
        <v>-</v>
      </c>
      <c r="D87" s="34"/>
      <c r="E87" s="105">
        <f>IF(LEFT($C87,12)="Depreciation",0,IF(OPEXpt="Current",'Profit and Loss Forecast'!E87,0)*-(1+GSTO))</f>
        <v>0</v>
      </c>
      <c r="F87" s="105">
        <f>IF(LEFT($C87,12)="Depreciation",0,IF(OPEXpt="Current",'Profit and Loss Forecast'!F87,IF(OPEXpt="30 days",'Profit and Loss Forecast'!E87,0))*-(1+GSTO))</f>
        <v>0</v>
      </c>
      <c r="G87" s="105">
        <f>IF(LEFT($C87,12)="Depreciation",0,IF(OPEXpt="Current",'Profit and Loss Forecast'!G87,IF(OPEXpt="30 days",'Profit and Loss Forecast'!F87,IF(OPEXpt="60 days",'Profit and Loss Forecast'!E87,0)))*-(1+GSTO))</f>
        <v>0</v>
      </c>
      <c r="H87" s="105">
        <f>IF(LEFT($C87,12)="Depreciation",0,IF(OPEXpt="Current",'Profit and Loss Forecast'!H87,IF(OPEXpt="30 days",'Profit and Loss Forecast'!G87,IF(OPEXpt="60 days",'Profit and Loss Forecast'!F87,IF(OPEXpt="90 days",'Profit and Loss Forecast'!E87,0))))*-(1+GSTO))</f>
        <v>0</v>
      </c>
      <c r="I87" s="105">
        <f>IF(LEFT($C87,12)="Depreciation",0,IF(OPEXpt="Current",'Profit and Loss Forecast'!I87,IF(OPEXpt="30 days",'Profit and Loss Forecast'!H87,IF(OPEXpt="60 days",'Profit and Loss Forecast'!G87,IF(OPEXpt="90 days",'Profit and Loss Forecast'!F87,0))))*-(1+GSTO))</f>
        <v>0</v>
      </c>
      <c r="J87" s="105">
        <f>IF(LEFT($C87,12)="Depreciation",0,IF(OPEXpt="Current",'Profit and Loss Forecast'!J87,IF(OPEXpt="30 days",'Profit and Loss Forecast'!I87,IF(OPEXpt="60 days",'Profit and Loss Forecast'!H87,IF(OPEXpt="90 days",'Profit and Loss Forecast'!G87,0))))*-(1+GSTO))</f>
        <v>0</v>
      </c>
      <c r="K87" s="105">
        <f>IF(LEFT($C87,12)="Depreciation",0,IF(OPEXpt="Current",'Profit and Loss Forecast'!K87,IF(OPEXpt="30 days",'Profit and Loss Forecast'!J87,IF(OPEXpt="60 days",'Profit and Loss Forecast'!I87,IF(OPEXpt="90 days",'Profit and Loss Forecast'!H87,0))))*-(1+GSTO))</f>
        <v>0</v>
      </c>
      <c r="L87" s="105">
        <f>IF(LEFT($C87,12)="Depreciation",0,IF(OPEXpt="Current",'Profit and Loss Forecast'!L87,IF(OPEXpt="30 days",'Profit and Loss Forecast'!K87,IF(OPEXpt="60 days",'Profit and Loss Forecast'!J87,IF(OPEXpt="90 days",'Profit and Loss Forecast'!I87,0))))*-(1+GSTO))</f>
        <v>0</v>
      </c>
      <c r="M87" s="105">
        <f>IF(LEFT($C87,12)="Depreciation",0,IF(OPEXpt="Current",'Profit and Loss Forecast'!M87,IF(OPEXpt="30 days",'Profit and Loss Forecast'!L87,IF(OPEXpt="60 days",'Profit and Loss Forecast'!K87,IF(OPEXpt="90 days",'Profit and Loss Forecast'!J87,0))))*-(1+GSTO))</f>
        <v>0</v>
      </c>
      <c r="N87" s="105">
        <f>IF(LEFT($C87,12)="Depreciation",0,IF(OPEXpt="Current",'Profit and Loss Forecast'!N87,IF(OPEXpt="30 days",'Profit and Loss Forecast'!M87,IF(OPEXpt="60 days",'Profit and Loss Forecast'!L87,IF(OPEXpt="90 days",'Profit and Loss Forecast'!K87,0))))*-(1+GSTO))</f>
        <v>0</v>
      </c>
      <c r="O87" s="105">
        <f>IF(LEFT($C87,12)="Depreciation",0,IF(OPEXpt="Current",'Profit and Loss Forecast'!O87,IF(OPEXpt="30 days",'Profit and Loss Forecast'!N87,IF(OPEXpt="60 days",'Profit and Loss Forecast'!M87,IF(OPEXpt="90 days",'Profit and Loss Forecast'!L87,0))))*-(1+GSTO))</f>
        <v>0</v>
      </c>
      <c r="P87" s="105">
        <f>IF(LEFT($C87,12)="Depreciation",0,IF(OPEXpt="Current",'Profit and Loss Forecast'!P87,IF(OPEXpt="30 days",'Profit and Loss Forecast'!O87,IF(OPEXpt="60 days",'Profit and Loss Forecast'!N87,IF(OPEXpt="90 days",'Profit and Loss Forecast'!M87,0))))*-(1+GSTO))</f>
        <v>0</v>
      </c>
      <c r="Q87" s="105">
        <f t="shared" si="5"/>
        <v>0</v>
      </c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88" ht="13.5" customHeight="1" outlineLevel="1">
      <c r="A88" s="32"/>
      <c r="B88" s="32"/>
      <c r="C88" s="110" t="str">
        <f>'Profit and Loss Forecast'!B88</f>
        <v>Wages - Operational</v>
      </c>
      <c r="D88" s="110"/>
      <c r="E88" s="111">
        <f>'Profit and Loss Forecast'!E88*-(1-PAYGP)</f>
        <v>0</v>
      </c>
      <c r="F88" s="111">
        <f>'Profit and Loss Forecast'!F88*-(1-PAYGP)</f>
        <v>0</v>
      </c>
      <c r="G88" s="111">
        <f>'Profit and Loss Forecast'!G88*-(1-PAYGP)</f>
        <v>0</v>
      </c>
      <c r="H88" s="111">
        <f>'Profit and Loss Forecast'!H88*-(1-PAYGP)</f>
        <v>0</v>
      </c>
      <c r="I88" s="111">
        <f>'Profit and Loss Forecast'!I88*-(1-PAYGP)</f>
        <v>0</v>
      </c>
      <c r="J88" s="111">
        <f>'Profit and Loss Forecast'!J88*-(1-PAYGP)</f>
        <v>0</v>
      </c>
      <c r="K88" s="111">
        <f>'Profit and Loss Forecast'!K88*-(1-PAYGP)</f>
        <v>0</v>
      </c>
      <c r="L88" s="111">
        <f>'Profit and Loss Forecast'!L88*-(1-PAYGP)</f>
        <v>0</v>
      </c>
      <c r="M88" s="111">
        <f>'Profit and Loss Forecast'!M88*-(1-PAYGP)</f>
        <v>0</v>
      </c>
      <c r="N88" s="111">
        <f>'Profit and Loss Forecast'!N88*-(1-PAYGP)</f>
        <v>0</v>
      </c>
      <c r="O88" s="111">
        <f>'Profit and Loss Forecast'!O88*-(1-PAYGP)</f>
        <v>0</v>
      </c>
      <c r="P88" s="111">
        <f>'Profit and Loss Forecast'!P88*-(1-PAYGP)</f>
        <v>0</v>
      </c>
      <c r="Q88" s="111">
        <f t="shared" si="5"/>
        <v>0</v>
      </c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</row>
    <row r="89" ht="13.5" customHeight="1" outlineLevel="1">
      <c r="A89" s="32"/>
      <c r="B89" s="32"/>
      <c r="C89" s="34" t="str">
        <f>'Profit and Loss Forecast'!B89</f>
        <v>Wages - Superannuation</v>
      </c>
      <c r="D89" s="34"/>
      <c r="E89" s="105">
        <f>SO</f>
        <v>0</v>
      </c>
      <c r="F89" s="105">
        <f>IF(SP="Quarterly",0,-'Profit and Loss Forecast'!E89)</f>
        <v>0</v>
      </c>
      <c r="G89" s="105">
        <f>IF(SP="Quarterly",0,-'Profit and Loss Forecast'!F89)</f>
        <v>0</v>
      </c>
      <c r="H89" s="105">
        <f>IF(SP="Quarterly",-SUM('Profit and Loss Forecast'!E89:G89),-'Profit and Loss Forecast'!G89)</f>
        <v>0</v>
      </c>
      <c r="I89" s="105">
        <f>IF(SP="Quarterly",0,-'Profit and Loss Forecast'!H89)</f>
        <v>0</v>
      </c>
      <c r="J89" s="105">
        <f>IF(SP="Quarterly",0,-'Profit and Loss Forecast'!I89)</f>
        <v>0</v>
      </c>
      <c r="K89" s="105">
        <f>IF(SP="Quarterly",-SUM('Profit and Loss Forecast'!H89:J89),-'Profit and Loss Forecast'!J89)</f>
        <v>0</v>
      </c>
      <c r="L89" s="105">
        <f>IF(SP="Quarterly",0,-'Profit and Loss Forecast'!K89)</f>
        <v>0</v>
      </c>
      <c r="M89" s="105">
        <f>IF(SP="Quarterly",0,-'Profit and Loss Forecast'!L89)</f>
        <v>0</v>
      </c>
      <c r="N89" s="105">
        <f>IF(SP="Quarterly",-SUM('Profit and Loss Forecast'!K89:M89),-'Profit and Loss Forecast'!M89)</f>
        <v>0</v>
      </c>
      <c r="O89" s="105">
        <f>IF(SP="Quarterly",0,-'Profit and Loss Forecast'!N89)</f>
        <v>0</v>
      </c>
      <c r="P89" s="105">
        <f>IF(SP="Quarterly",0,-'Profit and Loss Forecast'!O89)</f>
        <v>0</v>
      </c>
      <c r="Q89" s="105">
        <f t="shared" si="5"/>
        <v>0</v>
      </c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</row>
    <row r="90" ht="13.5" customHeight="1">
      <c r="A90" s="32"/>
      <c r="B90" s="32"/>
      <c r="C90" s="52" t="s">
        <v>82</v>
      </c>
      <c r="D90" s="52"/>
      <c r="E90" s="112">
        <f t="shared" ref="E90:P90" si="6">SUM(E46:E89)</f>
        <v>0</v>
      </c>
      <c r="F90" s="112">
        <f t="shared" si="6"/>
        <v>0</v>
      </c>
      <c r="G90" s="112">
        <f t="shared" si="6"/>
        <v>0</v>
      </c>
      <c r="H90" s="112">
        <f t="shared" si="6"/>
        <v>0</v>
      </c>
      <c r="I90" s="112">
        <f t="shared" si="6"/>
        <v>0</v>
      </c>
      <c r="J90" s="112">
        <f t="shared" si="6"/>
        <v>0</v>
      </c>
      <c r="K90" s="112">
        <f t="shared" si="6"/>
        <v>0</v>
      </c>
      <c r="L90" s="112">
        <f t="shared" si="6"/>
        <v>0</v>
      </c>
      <c r="M90" s="112">
        <f t="shared" si="6"/>
        <v>0</v>
      </c>
      <c r="N90" s="112">
        <f t="shared" si="6"/>
        <v>0</v>
      </c>
      <c r="O90" s="112">
        <f t="shared" si="6"/>
        <v>0</v>
      </c>
      <c r="P90" s="112">
        <f t="shared" si="6"/>
        <v>0</v>
      </c>
      <c r="Q90" s="112">
        <f t="shared" si="5"/>
        <v>0</v>
      </c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</row>
    <row r="91" ht="13.5" customHeight="1">
      <c r="A91" s="32"/>
      <c r="B91" s="32"/>
      <c r="C91" s="32"/>
      <c r="D91" s="3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ht="13.5" customHeight="1">
      <c r="A92" s="32"/>
      <c r="B92" s="32"/>
      <c r="C92" s="32" t="s">
        <v>83</v>
      </c>
      <c r="D92" s="32"/>
      <c r="E92" s="101">
        <f t="shared" ref="E92:P92" si="7">E21+E41+E90</f>
        <v>0</v>
      </c>
      <c r="F92" s="101">
        <f t="shared" si="7"/>
        <v>0</v>
      </c>
      <c r="G92" s="101">
        <f t="shared" si="7"/>
        <v>0</v>
      </c>
      <c r="H92" s="101">
        <f t="shared" si="7"/>
        <v>0</v>
      </c>
      <c r="I92" s="101">
        <f t="shared" si="7"/>
        <v>0</v>
      </c>
      <c r="J92" s="101">
        <f t="shared" si="7"/>
        <v>0</v>
      </c>
      <c r="K92" s="101">
        <f t="shared" si="7"/>
        <v>0</v>
      </c>
      <c r="L92" s="101">
        <f t="shared" si="7"/>
        <v>0</v>
      </c>
      <c r="M92" s="101">
        <f t="shared" si="7"/>
        <v>0</v>
      </c>
      <c r="N92" s="101">
        <f t="shared" si="7"/>
        <v>0</v>
      </c>
      <c r="O92" s="101">
        <f t="shared" si="7"/>
        <v>0</v>
      </c>
      <c r="P92" s="101">
        <f t="shared" si="7"/>
        <v>0</v>
      </c>
      <c r="Q92" s="101">
        <f>SUM(E92:P92)</f>
        <v>0</v>
      </c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</row>
    <row r="93" ht="14.25" customHeight="1">
      <c r="A93" s="32"/>
      <c r="B93" s="32"/>
      <c r="C93" s="32"/>
      <c r="D93" s="32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ht="14.25" hidden="1" customHeight="1" outlineLevel="1">
      <c r="A94" s="32"/>
      <c r="B94" s="32"/>
      <c r="C94" s="32" t="s">
        <v>84</v>
      </c>
      <c r="D94" s="114" t="s">
        <v>85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>
        <f t="shared" ref="Q94:Q97" si="8">SUM(E94:P94)</f>
        <v>0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ht="14.25" hidden="1" customHeight="1" outlineLevel="1">
      <c r="A95" s="32"/>
      <c r="B95" s="32"/>
      <c r="C95" s="107" t="s">
        <v>86</v>
      </c>
      <c r="D95" s="107" t="s">
        <v>87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05">
        <f t="shared" si="8"/>
        <v>0</v>
      </c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ht="14.25" hidden="1" customHeight="1" outlineLevel="1">
      <c r="A96" s="32"/>
      <c r="B96" s="32"/>
      <c r="C96" s="107" t="s">
        <v>88</v>
      </c>
      <c r="D96" s="107" t="s">
        <v>89</v>
      </c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05">
        <f t="shared" si="8"/>
        <v>0</v>
      </c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ht="14.25" hidden="1" customHeight="1" outlineLevel="1">
      <c r="A97" s="32"/>
      <c r="B97" s="32"/>
      <c r="C97" s="107" t="s">
        <v>90</v>
      </c>
      <c r="D97" s="107" t="s">
        <v>91</v>
      </c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05">
        <f t="shared" si="8"/>
        <v>0</v>
      </c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ht="14.25" hidden="1" customHeight="1" outlineLevel="1">
      <c r="A98" s="32"/>
      <c r="B98" s="32"/>
      <c r="C98" s="107" t="s">
        <v>92</v>
      </c>
      <c r="D98" s="107" t="s">
        <v>87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05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ht="14.25" hidden="1" customHeight="1" outlineLevel="1">
      <c r="A99" s="32"/>
      <c r="B99" s="32"/>
      <c r="C99" s="116" t="s">
        <v>54</v>
      </c>
      <c r="D99" s="116" t="s">
        <v>93</v>
      </c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05">
        <f t="shared" ref="Q99:Q125" si="9">SUM(E99:P99)</f>
        <v>0</v>
      </c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ht="14.25" hidden="1" customHeight="1" outlineLevel="1">
      <c r="A100" s="32"/>
      <c r="B100" s="32"/>
      <c r="C100" s="116" t="s">
        <v>54</v>
      </c>
      <c r="D100" s="116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05">
        <f t="shared" si="9"/>
        <v>0</v>
      </c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ht="14.25" hidden="1" customHeight="1" outlineLevel="1">
      <c r="A101" s="32"/>
      <c r="B101" s="32"/>
      <c r="C101" s="116" t="s">
        <v>54</v>
      </c>
      <c r="D101" s="116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05">
        <f t="shared" si="9"/>
        <v>0</v>
      </c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ht="14.25" hidden="1" customHeight="1" outlineLevel="1">
      <c r="A102" s="32"/>
      <c r="B102" s="32"/>
      <c r="C102" s="116" t="s">
        <v>54</v>
      </c>
      <c r="D102" s="116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05">
        <f t="shared" si="9"/>
        <v>0</v>
      </c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ht="14.25" hidden="1" customHeight="1" outlineLevel="1">
      <c r="A103" s="32"/>
      <c r="B103" s="32"/>
      <c r="C103" s="116" t="s">
        <v>54</v>
      </c>
      <c r="D103" s="116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05">
        <f t="shared" si="9"/>
        <v>0</v>
      </c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ht="14.25" customHeight="1" collapsed="1">
      <c r="A104" s="32"/>
      <c r="B104" s="32"/>
      <c r="C104" s="75" t="s">
        <v>94</v>
      </c>
      <c r="D104" s="75"/>
      <c r="E104" s="75">
        <f t="shared" ref="E104:P104" si="10">SUM(E95:E103)</f>
        <v>0</v>
      </c>
      <c r="F104" s="75">
        <f t="shared" si="10"/>
        <v>0</v>
      </c>
      <c r="G104" s="75">
        <f t="shared" si="10"/>
        <v>0</v>
      </c>
      <c r="H104" s="75">
        <f t="shared" si="10"/>
        <v>0</v>
      </c>
      <c r="I104" s="75">
        <f t="shared" si="10"/>
        <v>0</v>
      </c>
      <c r="J104" s="75">
        <f t="shared" si="10"/>
        <v>0</v>
      </c>
      <c r="K104" s="75">
        <f t="shared" si="10"/>
        <v>0</v>
      </c>
      <c r="L104" s="75">
        <f t="shared" si="10"/>
        <v>0</v>
      </c>
      <c r="M104" s="75">
        <f t="shared" si="10"/>
        <v>0</v>
      </c>
      <c r="N104" s="75">
        <f t="shared" si="10"/>
        <v>0</v>
      </c>
      <c r="O104" s="75">
        <f t="shared" si="10"/>
        <v>0</v>
      </c>
      <c r="P104" s="75">
        <f t="shared" si="10"/>
        <v>0</v>
      </c>
      <c r="Q104" s="75">
        <f t="shared" si="9"/>
        <v>0</v>
      </c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ht="14.25" customHeight="1">
      <c r="A105" s="32"/>
      <c r="B105" s="32"/>
      <c r="C105" s="32"/>
      <c r="D105" s="3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>
        <f t="shared" si="9"/>
        <v>0</v>
      </c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</row>
    <row r="106" ht="14.25" customHeight="1" outlineLevel="1">
      <c r="A106" s="32"/>
      <c r="B106" s="32"/>
      <c r="C106" s="32" t="s">
        <v>95</v>
      </c>
      <c r="D106" s="32" t="s">
        <v>85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01">
        <f t="shared" si="9"/>
        <v>0</v>
      </c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</row>
    <row r="107" ht="14.25" customHeight="1" outlineLevel="1">
      <c r="A107" s="32"/>
      <c r="B107" s="32"/>
      <c r="C107" s="107" t="s">
        <v>96</v>
      </c>
      <c r="D107" s="107" t="s">
        <v>97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1">
        <f t="shared" si="9"/>
        <v>0</v>
      </c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ht="14.25" customHeight="1" outlineLevel="1">
      <c r="A108" s="32"/>
      <c r="B108" s="32"/>
      <c r="C108" s="107" t="s">
        <v>98</v>
      </c>
      <c r="D108" s="107" t="s">
        <v>97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1">
        <f t="shared" si="9"/>
        <v>0</v>
      </c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ht="14.25" customHeight="1" outlineLevel="1">
      <c r="A109" s="32"/>
      <c r="B109" s="32"/>
      <c r="C109" s="118" t="s">
        <v>99</v>
      </c>
      <c r="D109" s="118" t="s">
        <v>100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1">
        <f t="shared" si="9"/>
        <v>0</v>
      </c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ht="14.25" customHeight="1" outlineLevel="1">
      <c r="A110" s="32"/>
      <c r="B110" s="32"/>
      <c r="C110" s="47" t="s">
        <v>54</v>
      </c>
      <c r="D110" s="47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1">
        <f t="shared" si="9"/>
        <v>0</v>
      </c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ht="14.25" customHeight="1" outlineLevel="1">
      <c r="A111" s="32"/>
      <c r="B111" s="32"/>
      <c r="C111" s="47" t="s">
        <v>54</v>
      </c>
      <c r="D111" s="47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1">
        <f t="shared" si="9"/>
        <v>0</v>
      </c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ht="14.25" customHeight="1" outlineLevel="1">
      <c r="A112" s="32"/>
      <c r="B112" s="32"/>
      <c r="C112" s="47" t="s">
        <v>54</v>
      </c>
      <c r="D112" s="47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1">
        <f t="shared" si="9"/>
        <v>0</v>
      </c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ht="14.25" customHeight="1" outlineLevel="1">
      <c r="A113" s="32"/>
      <c r="B113" s="32"/>
      <c r="C113" s="47" t="s">
        <v>54</v>
      </c>
      <c r="D113" s="47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1">
        <f t="shared" si="9"/>
        <v>0</v>
      </c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ht="14.25" customHeight="1" outlineLevel="1">
      <c r="A114" s="32"/>
      <c r="B114" s="32"/>
      <c r="C114" s="47" t="s">
        <v>54</v>
      </c>
      <c r="D114" s="47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1">
        <f t="shared" si="9"/>
        <v>0</v>
      </c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ht="14.25" customHeight="1" outlineLevel="1">
      <c r="A115" s="32"/>
      <c r="B115" s="32"/>
      <c r="C115" s="47" t="s">
        <v>54</v>
      </c>
      <c r="D115" s="47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1">
        <f t="shared" si="9"/>
        <v>0</v>
      </c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ht="14.25" customHeight="1">
      <c r="A116" s="32"/>
      <c r="B116" s="32"/>
      <c r="C116" s="75" t="s">
        <v>101</v>
      </c>
      <c r="D116" s="75"/>
      <c r="E116" s="75">
        <f t="shared" ref="E116:P116" si="11">SUM(E107:E115)</f>
        <v>0</v>
      </c>
      <c r="F116" s="75">
        <f t="shared" si="11"/>
        <v>0</v>
      </c>
      <c r="G116" s="75">
        <f t="shared" si="11"/>
        <v>0</v>
      </c>
      <c r="H116" s="75">
        <f t="shared" si="11"/>
        <v>0</v>
      </c>
      <c r="I116" s="75">
        <f t="shared" si="11"/>
        <v>0</v>
      </c>
      <c r="J116" s="75">
        <f t="shared" si="11"/>
        <v>0</v>
      </c>
      <c r="K116" s="75">
        <f t="shared" si="11"/>
        <v>0</v>
      </c>
      <c r="L116" s="75">
        <f t="shared" si="11"/>
        <v>0</v>
      </c>
      <c r="M116" s="75">
        <f t="shared" si="11"/>
        <v>0</v>
      </c>
      <c r="N116" s="75">
        <f t="shared" si="11"/>
        <v>0</v>
      </c>
      <c r="O116" s="75">
        <f t="shared" si="11"/>
        <v>0</v>
      </c>
      <c r="P116" s="75">
        <f t="shared" si="11"/>
        <v>0</v>
      </c>
      <c r="Q116" s="75">
        <f t="shared" si="9"/>
        <v>0</v>
      </c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</row>
    <row r="117" ht="13.5" customHeight="1">
      <c r="A117" s="32"/>
      <c r="B117" s="32"/>
      <c r="C117" s="32"/>
      <c r="D117" s="32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>
        <f t="shared" si="9"/>
        <v>0</v>
      </c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</row>
    <row r="118" ht="13.5" customHeight="1" outlineLevel="1">
      <c r="A118" s="32"/>
      <c r="B118" s="32"/>
      <c r="C118" s="32" t="s">
        <v>102</v>
      </c>
      <c r="D118" s="32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>
        <f t="shared" si="9"/>
        <v>0</v>
      </c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</row>
    <row r="119" ht="14.25" customHeight="1" outlineLevel="1">
      <c r="A119" s="32"/>
      <c r="B119" s="32"/>
      <c r="C119" s="34" t="s">
        <v>103</v>
      </c>
      <c r="D119" s="34"/>
      <c r="E119" s="51">
        <f>IF(PAYGL="Monthly",PAYGO,IF(AB="Agent",0,PAYGO))*-1</f>
        <v>0</v>
      </c>
      <c r="F119" s="51">
        <f>IF(PAYGL="Monthly",('Profit and Loss Forecast'!E39+'Profit and Loss Forecast'!E88)*PAYGP,IF(AB="Agent",PAYGO,0))*-1</f>
        <v>0</v>
      </c>
      <c r="G119" s="51">
        <f>IF(PAYGL="Monthly",('Profit and Loss Forecast'!F39+'Profit and Loss Forecast'!F88)*PAYGP,0)*-1</f>
        <v>0</v>
      </c>
      <c r="H119" s="51">
        <f>IF(PAYGL="Monthly",('Profit and Loss Forecast'!G88+'Profit and Loss Forecast'!G39)*PAYGP,IF(AB="Agent",0,(SUM('Profit and Loss Forecast'!E88:G88)+SUM('Profit and Loss Forecast'!E39:G39))*PAYGP))*-1</f>
        <v>0</v>
      </c>
      <c r="I119" s="51">
        <f>IF(PAYGL="Monthly",('Profit and Loss Forecast'!H88+'Profit and Loss Forecast'!H39)*PAYGP,IF(AB&lt;&gt;"Agent",0,(SUM('Profit and Loss Forecast'!E88:G88)+SUM('Profit and Loss Forecast'!E39:G39))*PAYGP))*-1</f>
        <v>0</v>
      </c>
      <c r="J119" s="51">
        <f>IF(PAYGL="Monthly",('Profit and Loss Forecast'!I39+'Profit and Loss Forecast'!I88)*PAYGP,0)*-1</f>
        <v>0</v>
      </c>
      <c r="K119" s="51">
        <f>IF(PAYGL="Monthly",('Profit and Loss Forecast'!J88+'Profit and Loss Forecast'!J39)*PAYGP,IF(AB="Agent",0,(SUM('Profit and Loss Forecast'!H88:J88)+SUM('Profit and Loss Forecast'!H39:J39))*PAYGP))*-1</f>
        <v>0</v>
      </c>
      <c r="L119" s="51">
        <f>IF(PAYGL="Monthly",('Profit and Loss Forecast'!K88+'Profit and Loss Forecast'!K39)*PAYGP,IF(AB&lt;&gt;"Agent",0,(SUM('Profit and Loss Forecast'!H88:J88)+SUM('Profit and Loss Forecast'!H39:J39))*PAYGP))*-1</f>
        <v>0</v>
      </c>
      <c r="M119" s="51">
        <f>IF(PAYGL="Monthly",('Profit and Loss Forecast'!L39+'Profit and Loss Forecast'!L88)*PAYGP,0)*-1</f>
        <v>0</v>
      </c>
      <c r="N119" s="51">
        <f>IF(PAYGL="Monthly",('Profit and Loss Forecast'!M88+'Profit and Loss Forecast'!M39)*PAYGP,IF(AB="Agent",0,(SUM('Profit and Loss Forecast'!K88:M88)+SUM('Profit and Loss Forecast'!K39:M39))*PAYGP))*-1</f>
        <v>0</v>
      </c>
      <c r="O119" s="51">
        <f>IF(PAYGL="Monthly",('Profit and Loss Forecast'!N88+'Profit and Loss Forecast'!N39)*PAYGP,IF(AB&lt;&gt;"Agent",0,(SUM('Profit and Loss Forecast'!K88:M88)+SUM('Profit and Loss Forecast'!K39:M39))*PAYGP))*-1</f>
        <v>0</v>
      </c>
      <c r="P119" s="51">
        <f>IF(PAYGL="Monthly",('Profit and Loss Forecast'!O39+'Profit and Loss Forecast'!O88)*PAYGP,0)*-1</f>
        <v>0</v>
      </c>
      <c r="Q119" s="51">
        <f t="shared" si="9"/>
        <v>0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ht="14.25" customHeight="1" outlineLevel="1">
      <c r="A120" s="32"/>
      <c r="B120" s="32"/>
      <c r="C120" s="47" t="s">
        <v>104</v>
      </c>
      <c r="D120" s="47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1">
        <f t="shared" si="9"/>
        <v>0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ht="14.25" customHeight="1" outlineLevel="1">
      <c r="A121" s="32"/>
      <c r="B121" s="32"/>
      <c r="C121" s="107" t="s">
        <v>105</v>
      </c>
      <c r="D121" s="107"/>
      <c r="E121" s="105">
        <f>IF(GSTL="Monthly",IF(LB="Cash",(GSTOo-(OD/(1+GSTDo)*GSTDo)),GSTOo),IF(AB="Agent",0,IF(LB="Cash",(GSTOo-(OD/(1+GSTDo)*GSTDo)),GSTOo)))*-1</f>
        <v>0</v>
      </c>
      <c r="F121" s="105">
        <f t="array" ref="F121">IF(GSTL="Monthly",IF(LB="Cash",SUM(E6:E20/(1+GSTS)*GSTS,E5/(1+GSTDo)*GSTDo),SUM('Profit and Loss Forecast'!E6:E20*GSTS)),IF(AB="Agent",IF(LB="Cash",(GSTOo-(OD/(1+GSTDo)*GSTDo)),GSTOo),0))*-1</f>
        <v>0</v>
      </c>
      <c r="G121" s="105">
        <f t="array" ref="G121">IF(GSTL="Monthly",IF(LB="Cash",SUM(F6:F20/(1+GSTS)*GSTS,F5/(1+GSTDo)*GSTDo),SUM('Profit and Loss Forecast'!F6:F20*GSTS)),0)*-1</f>
        <v>0</v>
      </c>
      <c r="H121" s="105">
        <f t="array" ref="H121">IF(GSTL="Monthly",IF(LB="Cash",SUM(G6:G20/(1+GSTS)*GSTS,G5/(1+GSTDo)*GSTDo),SUM('Profit and Loss Forecast'!G6:G20*GSTS)),IF(AB="Agent",0,IF(LB="Cash",SUM(E6:G20/(1+GSTS)*GSTS,SUM(E5:G5)/(1+GSTDo)*GSTDo),SUM('Profit and Loss Forecast'!E6:G20*GSTS))))*-1</f>
        <v>0</v>
      </c>
      <c r="I121" s="105">
        <f t="array" ref="I121">IF(GSTL="Monthly",IF(LB="Cash",SUM(H6:H20/(1+GSTS)*GSTS,H5/(1+GSTDo)*GSTDo),SUM('Profit and Loss Forecast'!H6:H20*GSTS)),IF(AB="Agent",IF(LB="Cash",SUM(E6:G20/(1+GSTS)*GSTS,SUM(E5:G5)/(1+GSTDo)*GSTDo),SUM('Profit and Loss Forecast'!E6:G20*GSTS)),0))*-1</f>
        <v>0</v>
      </c>
      <c r="J121" s="105">
        <f t="array" ref="J121">IF(GSTL="Monthly",IF(LB="Cash",SUM(I6:I20/(1+GSTS)*GSTS),SUM('Profit and Loss Forecast'!I6:I20*GSTS)),0)*-1</f>
        <v>0</v>
      </c>
      <c r="K121" s="105">
        <f t="array" ref="K121">IF(GSTL="Monthly",IF(LB="Cash",SUM(J6:J20/(1+GSTS)*GSTS,J5/(1+GSTDo)*GSTDo),SUM('Profit and Loss Forecast'!J6:J20*GSTS)),0)*-1</f>
        <v>0</v>
      </c>
      <c r="L121" s="105">
        <f t="array" ref="L121">IF(GSTL="Monthly",IF(LB="Cash",SUM(K6:K20/(1+GSTS)*GSTS,K5/(1+GSTDo)*GSTDo),SUM('Profit and Loss Forecast'!K6:K20*GSTS)),IF(LB="Cash",SUM(H6:J20/(1+GSTS)*GSTS),SUM('Profit and Loss Forecast'!H6:J20*GSTS)))*-1</f>
        <v>0</v>
      </c>
      <c r="M121" s="105">
        <f t="array" ref="M121">IF(GSTL="Monthly",IF(LB="Cash",SUM(L6:L20/(1+GSTS)*GSTS),SUM('Profit and Loss Forecast'!L6:L20*GSTS)),0)*-1</f>
        <v>0</v>
      </c>
      <c r="N121" s="105">
        <f t="array" ref="N121">IF(GSTL="Monthly",IF(LB="Cash",SUM(M6:M20/(1+GSTS)*GSTS,M5/(1+GSTDo)*GSTDo),SUM('Profit and Loss Forecast'!M6:M20*GSTS)),IF(AB="Agent",0,IF(LB="Cash",SUM(K6:M20/(1+GSTS)*GSTS,SUM(K5:M5)/(1+GSTDo)*GSTDo),SUM('Profit and Loss Forecast'!K6:M20*GSTS))))*-1</f>
        <v>0</v>
      </c>
      <c r="O121" s="105">
        <f t="array" ref="O121">IF(GSTL="Monthly",IF(LB="Cash",SUM(N6:N20/(1+GSTS)*GSTS,N5/(1+GSTDo)*GSTDo),SUM('Profit and Loss Forecast'!N6:N20*GSTS)),IF(AB="Agent",IF(LB="Cash",SUM(K6:M20/(1+GSTS)*GSTS,SUM(K5:M5)/(1+GSTDo)*GSTDo),SUM('Profit and Loss Forecast'!K6:M20*GSTS)),0))*-1</f>
        <v>0</v>
      </c>
      <c r="P121" s="105">
        <f t="array" ref="P121">IF(GSTL="Monthly",IF(LB="Cash",SUM(O6:O20/(1+GSTS)*GSTS,O5/(1+GSTDo)*GSTDo),SUM('Profit and Loss Forecast'!O6:O20*GSTS)),0)*-1</f>
        <v>0</v>
      </c>
      <c r="Q121" s="105">
        <f t="shared" si="9"/>
        <v>0</v>
      </c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</row>
    <row r="122" ht="13.5" customHeight="1" outlineLevel="1">
      <c r="A122" s="32"/>
      <c r="B122" s="32"/>
      <c r="C122" s="34" t="s">
        <v>106</v>
      </c>
      <c r="D122" s="34"/>
      <c r="E122" s="105">
        <f>IF(GSTL="Monthly",IF(LB="Cash",(OCC+OCO)/(1+GSTCo)*GSTCo,0),IF(AB="Agent",0,IF(LB="Cash",(OCC+OCO)/(1+GSTCo)*GSTCo,0)))</f>
        <v>0</v>
      </c>
      <c r="F122" s="105">
        <f t="array" ref="F122">IF(GSTL="Monthly",IF(LB="Cash",-SUM(E24:E40/(1+GSTC)*GSTC,E47:E87/(1+GSTO)*GSTO),SUM('Profit and Loss Forecast'!E24:E40*GSTC,'Profit and Loss Forecast'!E47:E87*GSTO)),0)</f>
        <v>0</v>
      </c>
      <c r="G122" s="105">
        <f t="array" ref="G122">IF(GSTL="Monthly",IF(LB="Cash",-SUM(F24:F40/(1+GSTC)*GSTC,F47:F87/(1+GSTO)*GSTO), SUM('Profit and Loss Forecast'!F24:F40*GSTC,'Profit and Loss Forecast'!F47:F87*GSTO)),0)</f>
        <v>0</v>
      </c>
      <c r="H122" s="105">
        <f t="array" ref="H122">IF(GSTL="Monthly",IF(LB="Cash",-SUM(G24:G40/(1+GSTC)*GSTC,G47:G87/(1+GSTO)*GSTO),SUM('Profit and Loss Forecast'!G24:G40*GSTC,'Profit and Loss Forecast'!G47:G87*GSTO)),IF(AB="Agent",0,IF(LB="Cash",-SUM(E24:G40/(1+GSTC)*GSTC,E47:G87/(1+GSTO)*GSTO),SUM('Profit and Loss Forecast'!E24:G40*GSTC,'Profit and Loss Forecast'!E47:G87*GSTO))))</f>
        <v>0</v>
      </c>
      <c r="I122" s="105">
        <f t="array" ref="I122">IF(GSTL="Monthly",IF(LB="Cash",-SUM(H24:H40/(1+GSTC)*GSTC,H47:H87/(1+GSTO)*GSTO),SUM('Profit and Loss Forecast'!H24:H40*GSTC,'Profit and Loss Forecast'!H47:H87*GSTO)),IF(AB="Agent",IF(LB="Cash",-SUM(E24:G40/(1+GSTC)*GSTC,E47:G87/(1+GSTO)*GSTO),SUM('Profit and Loss Forecast'!F24:H40*GSTC,'Profit and Loss Forecast'!F47:H87*GSTO)),0))</f>
        <v>0</v>
      </c>
      <c r="J122" s="105">
        <f t="array" ref="J122">IF(GSTL="Monthly",IF(LB="Cash",-SUM(I24:I40/(1+GSTC)*GSTC,I47:I87/(1+GSTO)*GSTO), SUM('Profit and Loss Forecast'!I24:I40*GSTC,'Profit and Loss Forecast'!I47:I87*GSTO)),0)</f>
        <v>0</v>
      </c>
      <c r="K122" s="105">
        <f t="array" ref="K122">IF(GSTL="Monthly",IF(LB="Cash",-SUM(J24:J40/(1+GSTC)*GSTC,J47:J87/(1+GSTO)*GSTO), SUM('Profit and Loss Forecast'!J24:J40*GSTC,'Profit and Loss Forecast'!J47:J87*GSTO)),0)</f>
        <v>0</v>
      </c>
      <c r="L122" s="105">
        <f t="array" ref="L122">IF(GSTL="Monthly",IF(LB="Cash",-SUM(K24:K40/(1+GSTC)*GSTC,K47:K87/(1+GSTO)*GSTO),SUM('Profit and Loss Forecast'!K24:K40*GSTC,'Profit and Loss Forecast'!K47:K87*GSTO)),IF(LB="Cash",-SUM(H24:J40/(1+GSTC)*GSTC,H47:J87/(1+GSTO)*GSTO),SUM('Profit and Loss Forecast'!H24:J40*GSTC,'Profit and Loss Forecast'!H47:J87*GSTO)))</f>
        <v>0</v>
      </c>
      <c r="M122" s="105">
        <f t="array" ref="M122">IF(GSTL="Monthly",IF(LB="Cash",-SUM(L24:L40/(1+GSTC)*GSTC,L47:L87/(1+GSTO)*GSTO), SUM('Profit and Loss Forecast'!L24:L40*GSTC,'Profit and Loss Forecast'!L47:L87*GSTO)),0)</f>
        <v>0</v>
      </c>
      <c r="N122" s="105">
        <f t="array" ref="N122">IF(GSTL="Monthly",IF(LB="Cash",-SUM(M24:M40/(1+GSTC)*GSTC,M47:M87/(1+GSTO)*GSTO),SUM('Profit and Loss Forecast'!M24:M40*GSTC,'Profit and Loss Forecast'!M47:M87*GSTO)),IF(AB="Agent",0,IF(LB="Cash",-SUM(K24:M40/(1+GSTC)*GSTC,K47:M87/(1+GSTO)*GSTO),SUM('Profit and Loss Forecast'!K24:M40*GSTC,'Profit and Loss Forecast'!K47:M87*GSTO))))</f>
        <v>0</v>
      </c>
      <c r="O122" s="105">
        <f t="array" ref="O122">IF(GSTL="Monthly",IF(LB="Cash",-SUM(N24:N40/(1+GSTC)*GSTC,N47:N87/(1+GSTO)*GSTO),SUM('Profit and Loss Forecast'!N24:N40*GSTC,'Profit and Loss Forecast'!N47:N87*GSTO)),IF(AB="Agent",IF(LB="Cash",-SUM(K24:M40/(1+GSTC)*GSTC,K47:M87/(1+GSTO)*GSTO),SUM('Profit and Loss Forecast'!K24:M40*GSTC,'Profit and Loss Forecast'!K47:M87*GSTO)),0))</f>
        <v>0</v>
      </c>
      <c r="P122" s="105">
        <f t="array" ref="P122">IF(GSTL="Monthly",IF(LB="Cash",-SUM(O24:O40/(1+GSTC)*GSTC,O47:O87/(1+GSTO)*GSTO), SUM('Profit and Loss Forecast'!O24:O40*GSTC,'Profit and Loss Forecast'!O47:O87*GSTO)),0)</f>
        <v>0</v>
      </c>
      <c r="Q122" s="105">
        <f t="shared" si="9"/>
        <v>0</v>
      </c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</row>
    <row r="123" ht="13.5" customHeight="1" outlineLevel="1">
      <c r="A123" s="32"/>
      <c r="B123" s="32"/>
      <c r="C123" s="119" t="s">
        <v>107</v>
      </c>
      <c r="D123" s="4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20"/>
      <c r="P123" s="117"/>
      <c r="Q123" s="101">
        <f t="shared" si="9"/>
        <v>0</v>
      </c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</row>
    <row r="124" ht="13.5" customHeight="1" outlineLevel="1">
      <c r="A124" s="32"/>
      <c r="B124" s="32"/>
      <c r="C124" s="47" t="s">
        <v>108</v>
      </c>
      <c r="D124" s="4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01">
        <f t="shared" si="9"/>
        <v>0</v>
      </c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</row>
    <row r="125" ht="13.5" customHeight="1">
      <c r="A125" s="32"/>
      <c r="B125" s="32"/>
      <c r="C125" s="52" t="s">
        <v>109</v>
      </c>
      <c r="D125" s="52"/>
      <c r="E125" s="55">
        <f t="shared" ref="E125:P125" si="12">SUM(E119:E124)</f>
        <v>0</v>
      </c>
      <c r="F125" s="55">
        <f t="shared" si="12"/>
        <v>0</v>
      </c>
      <c r="G125" s="55">
        <f t="shared" si="12"/>
        <v>0</v>
      </c>
      <c r="H125" s="55">
        <f t="shared" si="12"/>
        <v>0</v>
      </c>
      <c r="I125" s="55">
        <f t="shared" si="12"/>
        <v>0</v>
      </c>
      <c r="J125" s="55">
        <f t="shared" si="12"/>
        <v>0</v>
      </c>
      <c r="K125" s="55">
        <f t="shared" si="12"/>
        <v>0</v>
      </c>
      <c r="L125" s="55">
        <f t="shared" si="12"/>
        <v>0</v>
      </c>
      <c r="M125" s="55">
        <f t="shared" si="12"/>
        <v>0</v>
      </c>
      <c r="N125" s="55">
        <f t="shared" si="12"/>
        <v>0</v>
      </c>
      <c r="O125" s="55">
        <f t="shared" si="12"/>
        <v>0</v>
      </c>
      <c r="P125" s="55">
        <f t="shared" si="12"/>
        <v>0</v>
      </c>
      <c r="Q125" s="55">
        <f t="shared" si="9"/>
        <v>0</v>
      </c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</row>
    <row r="126" ht="14.25" customHeight="1">
      <c r="A126" s="32"/>
      <c r="B126" s="32"/>
      <c r="C126" s="32"/>
      <c r="D126" s="32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</row>
    <row r="127" ht="14.25" customHeight="1">
      <c r="A127" s="32"/>
      <c r="B127" s="32"/>
      <c r="C127" s="121" t="s">
        <v>110</v>
      </c>
      <c r="D127" s="121"/>
      <c r="E127" s="101">
        <f>E92+E104+E116+E125</f>
        <v>0</v>
      </c>
      <c r="F127" s="101">
        <f t="shared" ref="F127:O127" si="13">F21+F41+F90+F104+F116+F125</f>
        <v>0</v>
      </c>
      <c r="G127" s="101">
        <f t="shared" si="13"/>
        <v>0</v>
      </c>
      <c r="H127" s="101">
        <f t="shared" si="13"/>
        <v>0</v>
      </c>
      <c r="I127" s="101">
        <f t="shared" si="13"/>
        <v>0</v>
      </c>
      <c r="J127" s="101">
        <f t="shared" si="13"/>
        <v>0</v>
      </c>
      <c r="K127" s="101">
        <f t="shared" si="13"/>
        <v>0</v>
      </c>
      <c r="L127" s="101">
        <f t="shared" si="13"/>
        <v>0</v>
      </c>
      <c r="M127" s="101">
        <f t="shared" si="13"/>
        <v>0</v>
      </c>
      <c r="N127" s="101">
        <f t="shared" si="13"/>
        <v>0</v>
      </c>
      <c r="O127" s="101">
        <f t="shared" si="13"/>
        <v>0</v>
      </c>
      <c r="P127" s="101">
        <f>P92+P104+P116+P125</f>
        <v>0</v>
      </c>
      <c r="Q127" s="101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ht="14.25" customHeight="1">
      <c r="A128" s="32"/>
      <c r="B128" s="32"/>
      <c r="C128" s="121" t="s">
        <v>111</v>
      </c>
      <c r="D128" s="121"/>
      <c r="E128" s="90">
        <f t="shared" ref="E128:P128" si="14">E3+E127</f>
        <v>0</v>
      </c>
      <c r="F128" s="90">
        <f t="shared" si="14"/>
        <v>0</v>
      </c>
      <c r="G128" s="90">
        <f t="shared" si="14"/>
        <v>0</v>
      </c>
      <c r="H128" s="90">
        <f t="shared" si="14"/>
        <v>0</v>
      </c>
      <c r="I128" s="90">
        <f t="shared" si="14"/>
        <v>0</v>
      </c>
      <c r="J128" s="90">
        <f t="shared" si="14"/>
        <v>0</v>
      </c>
      <c r="K128" s="90">
        <f t="shared" si="14"/>
        <v>0</v>
      </c>
      <c r="L128" s="90">
        <f t="shared" si="14"/>
        <v>0</v>
      </c>
      <c r="M128" s="90">
        <f t="shared" si="14"/>
        <v>0</v>
      </c>
      <c r="N128" s="90">
        <f t="shared" si="14"/>
        <v>0</v>
      </c>
      <c r="O128" s="90">
        <f t="shared" si="14"/>
        <v>0</v>
      </c>
      <c r="P128" s="90">
        <f t="shared" si="14"/>
        <v>0</v>
      </c>
      <c r="Q128" s="90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ht="14.25" customHeight="1">
      <c r="A129" s="32"/>
      <c r="B129" s="32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ht="14.25" customHeight="1">
      <c r="A130" s="32"/>
      <c r="B130" s="32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</sheetData>
  <autoFilter ref="$A$2:$R$125"/>
  <mergeCells count="1">
    <mergeCell ref="D1:F1"/>
  </mergeCells>
  <dataValidations>
    <dataValidation type="decimal" operator="lessThanOrEqual" allowBlank="1" showDropDown="1" showInputMessage="1" prompt="Enter a number less than or equal to 0" sqref="E95:P103">
      <formula1>0.0</formula1>
    </dataValidation>
    <dataValidation type="decimal" operator="lessThanOrEqual" allowBlank="1" showDropDown="1" showInputMessage="1" prompt="Should be negative UNLESS it is a refund" sqref="E120:P120">
      <formula1>0.0</formula1>
    </dataValidation>
    <dataValidation type="decimal" operator="greaterThanOrEqual" allowBlank="1" showDropDown="1" showInputMessage="1" showErrorMessage="1" prompt="Enter a number greater than or equal to 0" sqref="E107:P115">
      <formula1>0.0</formula1>
    </dataValidation>
    <dataValidation type="list" allowBlank="1" sqref="D110:D115">
      <formula1>"Decreases Assets (Current),Decreases Assets (Non Current),Increases Liabilities (Current),Increases Liabilities (Non Current)"</formula1>
    </dataValidation>
    <dataValidation type="list" allowBlank="1" showInputMessage="1" prompt="This will Increase your Current or Non Current Asset, or Decrease your Current or Non Current liabilities" sqref="D99:D103">
      <formula1>"Increases Assets (Current),Increases Assets (Non Current),Decreases Liabilities (Current),Decreases Liabilities (Non Current)"</formula1>
    </dataValidation>
  </dataValidations>
  <printOptions gridLines="1" horizontalCentered="1" verticalCentered="1"/>
  <pageMargins bottom="0.3937007874015748" footer="0.0" header="0.0" left="0.0" right="0.0" top="0.1968503937007874"/>
  <pageSetup paperSize="9" orientation="landscape"/>
  <headerFooter>
    <oddFooter>&amp;L&amp;F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0"/>
  <cols>
    <col customWidth="1" min="1" max="1" width="7.43"/>
    <col customWidth="1" min="2" max="2" width="2.86"/>
    <col customWidth="1" min="3" max="3" width="29.29"/>
    <col customWidth="1" min="4" max="4" width="10.86"/>
    <col customWidth="1" min="5" max="16" width="12.43"/>
    <col customWidth="1" min="17" max="36" width="8.71"/>
  </cols>
  <sheetData>
    <row r="1" ht="34.5" customHeight="1">
      <c r="A1" s="1"/>
      <c r="B1" s="2" t="s">
        <v>112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ht="13.5" customHeight="1">
      <c r="A2" s="32"/>
      <c r="B2" s="33" t="s">
        <v>113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ht="13.5" customHeight="1">
      <c r="A3" s="122"/>
      <c r="B3" s="122"/>
      <c r="C3" s="122"/>
      <c r="D3" s="100">
        <v>45078.0</v>
      </c>
      <c r="E3" s="100">
        <v>45108.0</v>
      </c>
      <c r="F3" s="100">
        <v>45139.0</v>
      </c>
      <c r="G3" s="100">
        <v>45170.0</v>
      </c>
      <c r="H3" s="100">
        <v>45200.0</v>
      </c>
      <c r="I3" s="100">
        <v>45231.0</v>
      </c>
      <c r="J3" s="100">
        <v>45261.0</v>
      </c>
      <c r="K3" s="100">
        <v>45292.0</v>
      </c>
      <c r="L3" s="100">
        <v>45323.0</v>
      </c>
      <c r="M3" s="100">
        <v>45352.0</v>
      </c>
      <c r="N3" s="100">
        <v>45383.0</v>
      </c>
      <c r="O3" s="100">
        <v>45413.0</v>
      </c>
      <c r="P3" s="100">
        <v>45444.0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</row>
    <row r="4" ht="13.5" customHeight="1">
      <c r="A4" s="32"/>
      <c r="B4" s="32"/>
      <c r="C4" s="32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ht="13.5" customHeight="1">
      <c r="A5" s="32"/>
      <c r="B5" s="32"/>
      <c r="C5" s="32" t="s">
        <v>114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ht="13.5" customHeight="1">
      <c r="A6" s="32"/>
      <c r="B6" s="32">
        <v>1.0</v>
      </c>
      <c r="C6" s="34" t="s">
        <v>115</v>
      </c>
      <c r="D6" s="51">
        <f>Settings!C4+Settings!C5</f>
        <v>0</v>
      </c>
      <c r="E6" s="51">
        <f>'Cash Flow Forcast'!E128</f>
        <v>0</v>
      </c>
      <c r="F6" s="51">
        <f>'Cash Flow Forcast'!F128</f>
        <v>0</v>
      </c>
      <c r="G6" s="51">
        <f>'Cash Flow Forcast'!G128</f>
        <v>0</v>
      </c>
      <c r="H6" s="51">
        <f>'Cash Flow Forcast'!H128</f>
        <v>0</v>
      </c>
      <c r="I6" s="51">
        <f>'Cash Flow Forcast'!I128</f>
        <v>0</v>
      </c>
      <c r="J6" s="51">
        <f>'Cash Flow Forcast'!J128</f>
        <v>0</v>
      </c>
      <c r="K6" s="51">
        <f>'Cash Flow Forcast'!K128</f>
        <v>0</v>
      </c>
      <c r="L6" s="51">
        <f>'Cash Flow Forcast'!L128</f>
        <v>0</v>
      </c>
      <c r="M6" s="51">
        <f>'Cash Flow Forcast'!M128</f>
        <v>0</v>
      </c>
      <c r="N6" s="51">
        <f>'Cash Flow Forcast'!N128</f>
        <v>0</v>
      </c>
      <c r="O6" s="51">
        <f>'Cash Flow Forcast'!O128</f>
        <v>0</v>
      </c>
      <c r="P6" s="51">
        <f>'Cash Flow Forcast'!P128</f>
        <v>0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ht="13.5" customHeight="1">
      <c r="A7" s="32"/>
      <c r="B7" s="32">
        <f t="shared" ref="B7:B42" si="2">IF(C7="","",IF(C6="",B5+1,B6+1))</f>
        <v>2</v>
      </c>
      <c r="C7" s="34" t="s">
        <v>116</v>
      </c>
      <c r="D7" s="50">
        <v>0.0</v>
      </c>
      <c r="E7" s="51">
        <f>D14-SUMIF('Cash Flow Forcast'!$D111:$D115,"Decreases Assets (Current)",'Cash Flow Forcast'!E99:E103)-SUMIF('Cash Flow Forcast'!$D99:$D103,"Increases Assets (Current)",'Cash Flow Forcast'!E111:E115)</f>
        <v>0</v>
      </c>
      <c r="F7" s="51">
        <f t="shared" ref="F7:P7" si="1">E7</f>
        <v>0</v>
      </c>
      <c r="G7" s="51">
        <f t="shared" si="1"/>
        <v>0</v>
      </c>
      <c r="H7" s="51">
        <f t="shared" si="1"/>
        <v>0</v>
      </c>
      <c r="I7" s="51">
        <f t="shared" si="1"/>
        <v>0</v>
      </c>
      <c r="J7" s="51">
        <f t="shared" si="1"/>
        <v>0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1">
        <f t="shared" si="1"/>
        <v>0</v>
      </c>
      <c r="O7" s="51">
        <f t="shared" si="1"/>
        <v>0</v>
      </c>
      <c r="P7" s="51">
        <f t="shared" si="1"/>
        <v>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ht="13.5" customHeight="1">
      <c r="A8" s="32"/>
      <c r="B8" s="32">
        <f t="shared" si="2"/>
        <v>3</v>
      </c>
      <c r="C8" s="34" t="s">
        <v>117</v>
      </c>
      <c r="D8" s="51">
        <f>OD</f>
        <v>0</v>
      </c>
      <c r="E8" s="51">
        <f>D8+('Profit and Loss Forecast'!E21*1.1)-'Cash Flow Forcast'!E21</f>
        <v>0</v>
      </c>
      <c r="F8" s="51">
        <f>E8+('Profit and Loss Forecast'!F21*1.1)-'Cash Flow Forcast'!F21</f>
        <v>0</v>
      </c>
      <c r="G8" s="51">
        <f>F8+('Profit and Loss Forecast'!G21*1.1)-'Cash Flow Forcast'!G21</f>
        <v>0</v>
      </c>
      <c r="H8" s="51">
        <f>G8+('Profit and Loss Forecast'!H21*1.1)-'Cash Flow Forcast'!H21</f>
        <v>0</v>
      </c>
      <c r="I8" s="51">
        <f>H8+('Profit and Loss Forecast'!I21*1.1)-'Cash Flow Forcast'!I21</f>
        <v>0</v>
      </c>
      <c r="J8" s="51">
        <f>I8+('Profit and Loss Forecast'!J21*1.1)-'Cash Flow Forcast'!J21</f>
        <v>0</v>
      </c>
      <c r="K8" s="51">
        <f>J8+('Profit and Loss Forecast'!K21*1.1)-'Cash Flow Forcast'!K21</f>
        <v>0</v>
      </c>
      <c r="L8" s="51">
        <f>K8+('Profit and Loss Forecast'!L21*1.1)-'Cash Flow Forcast'!L21</f>
        <v>0</v>
      </c>
      <c r="M8" s="51">
        <f>L8+('Profit and Loss Forecast'!M21*1.1)-'Cash Flow Forcast'!M21</f>
        <v>0</v>
      </c>
      <c r="N8" s="51">
        <f>M8+('Profit and Loss Forecast'!N21*1.1)-'Cash Flow Forcast'!N21</f>
        <v>0</v>
      </c>
      <c r="O8" s="51">
        <f>N8+('Profit and Loss Forecast'!O21*1.1)-'Cash Flow Forcast'!O21</f>
        <v>0</v>
      </c>
      <c r="P8" s="51">
        <f>O8+('Profit and Loss Forecast'!P21*1.1)-'Cash Flow Forcast'!P21</f>
        <v>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ht="13.5" customHeight="1">
      <c r="A9" s="32"/>
      <c r="B9" s="32">
        <f t="shared" si="2"/>
        <v>4</v>
      </c>
      <c r="C9" s="52" t="s">
        <v>118</v>
      </c>
      <c r="D9" s="112">
        <f t="shared" ref="D9:P9" si="3">SUM(D6:D8)</f>
        <v>0</v>
      </c>
      <c r="E9" s="112">
        <f t="shared" si="3"/>
        <v>0</v>
      </c>
      <c r="F9" s="112">
        <f t="shared" si="3"/>
        <v>0</v>
      </c>
      <c r="G9" s="112">
        <f t="shared" si="3"/>
        <v>0</v>
      </c>
      <c r="H9" s="112">
        <f t="shared" si="3"/>
        <v>0</v>
      </c>
      <c r="I9" s="112">
        <f t="shared" si="3"/>
        <v>0</v>
      </c>
      <c r="J9" s="112">
        <f t="shared" si="3"/>
        <v>0</v>
      </c>
      <c r="K9" s="112">
        <f t="shared" si="3"/>
        <v>0</v>
      </c>
      <c r="L9" s="112">
        <f t="shared" si="3"/>
        <v>0</v>
      </c>
      <c r="M9" s="112">
        <f t="shared" si="3"/>
        <v>0</v>
      </c>
      <c r="N9" s="112">
        <f t="shared" si="3"/>
        <v>0</v>
      </c>
      <c r="O9" s="112">
        <f t="shared" si="3"/>
        <v>0</v>
      </c>
      <c r="P9" s="112">
        <f t="shared" si="3"/>
        <v>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ht="13.5" customHeight="1">
      <c r="A10" s="32"/>
      <c r="B10" s="32" t="str">
        <f t="shared" si="2"/>
        <v/>
      </c>
      <c r="C10" s="34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ht="13.5" customHeight="1">
      <c r="A11" s="32"/>
      <c r="B11" s="32">
        <f t="shared" si="2"/>
        <v>5</v>
      </c>
      <c r="C11" s="32" t="s">
        <v>119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ht="13.5" customHeight="1">
      <c r="A12" s="32"/>
      <c r="B12" s="32">
        <f t="shared" si="2"/>
        <v>6</v>
      </c>
      <c r="C12" s="34" t="s">
        <v>120</v>
      </c>
      <c r="D12" s="50"/>
      <c r="E12" s="51">
        <f>D12-'Cash Flow Forcast'!E96</f>
        <v>0</v>
      </c>
      <c r="F12" s="51">
        <f>E12-'Cash Flow Forcast'!F96</f>
        <v>0</v>
      </c>
      <c r="G12" s="51">
        <f>F12-'Cash Flow Forcast'!G96</f>
        <v>0</v>
      </c>
      <c r="H12" s="51">
        <f>G12-'Cash Flow Forcast'!H96</f>
        <v>0</v>
      </c>
      <c r="I12" s="51">
        <f>H12-'Cash Flow Forcast'!I96</f>
        <v>0</v>
      </c>
      <c r="J12" s="51">
        <f>I12-'Cash Flow Forcast'!J96</f>
        <v>0</v>
      </c>
      <c r="K12" s="51">
        <f>J12-'Cash Flow Forcast'!K96</f>
        <v>0</v>
      </c>
      <c r="L12" s="51">
        <f>K12-'Cash Flow Forcast'!L96</f>
        <v>0</v>
      </c>
      <c r="M12" s="51">
        <f>L12-'Cash Flow Forcast'!M96</f>
        <v>0</v>
      </c>
      <c r="N12" s="51">
        <f>M12-'Cash Flow Forcast'!N96</f>
        <v>0</v>
      </c>
      <c r="O12" s="51">
        <f>N12-'Cash Flow Forcast'!O96</f>
        <v>0</v>
      </c>
      <c r="P12" s="51">
        <f>O12-'Cash Flow Forcast'!P96</f>
        <v>0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ht="13.5" customHeight="1">
      <c r="A13" s="32"/>
      <c r="B13" s="32">
        <f t="shared" si="2"/>
        <v>7</v>
      </c>
      <c r="C13" s="34" t="s">
        <v>121</v>
      </c>
      <c r="D13" s="50">
        <v>0.0</v>
      </c>
      <c r="E13" s="51">
        <f>D13+ SUMIF('Profit and Loss Forecast'!$B$47:$B$87,"=Depreciation",'Profit and Loss Forecast'!E47:E87)</f>
        <v>0</v>
      </c>
      <c r="F13" s="51">
        <f>E13+ SUMIF('Profit and Loss Forecast'!$B$47:$B$87,"=Depreciation",'Profit and Loss Forecast'!F47:F87)</f>
        <v>0</v>
      </c>
      <c r="G13" s="51">
        <f>F13+ SUMIF('Profit and Loss Forecast'!$B$47:$B$87,"=Depreciation",'Profit and Loss Forecast'!G47:G87)</f>
        <v>0</v>
      </c>
      <c r="H13" s="51">
        <f>G13+ SUMIF('Profit and Loss Forecast'!$B$47:$B$87,"=Depreciation",'Profit and Loss Forecast'!H47:H87)</f>
        <v>0</v>
      </c>
      <c r="I13" s="51">
        <f>H13+ SUMIF('Profit and Loss Forecast'!$B$47:$B$87,"=Depreciation",'Profit and Loss Forecast'!I47:I87)</f>
        <v>0</v>
      </c>
      <c r="J13" s="51">
        <f>I13+ SUMIF('Profit and Loss Forecast'!$B$47:$B$87,"=Depreciation",'Profit and Loss Forecast'!J47:J87)</f>
        <v>0</v>
      </c>
      <c r="K13" s="51">
        <f>J13+ SUMIF('Profit and Loss Forecast'!$B$47:$B$87,"=Depreciation",'Profit and Loss Forecast'!K47:K87)</f>
        <v>0</v>
      </c>
      <c r="L13" s="51">
        <f>K13+ SUMIF('Profit and Loss Forecast'!$B$47:$B$87,"=Depreciation",'Profit and Loss Forecast'!L47:L87)</f>
        <v>0</v>
      </c>
      <c r="M13" s="51">
        <f>L13+ SUMIF('Profit and Loss Forecast'!$B$47:$B$87,"=Depreciation",'Profit and Loss Forecast'!M47:M87)</f>
        <v>0</v>
      </c>
      <c r="N13" s="51">
        <f>M13+ SUMIF('Profit and Loss Forecast'!$B$47:$B$87,"=Depreciation",'Profit and Loss Forecast'!N47:N87)</f>
        <v>0</v>
      </c>
      <c r="O13" s="51">
        <f>N13+ SUMIF('Profit and Loss Forecast'!$B$47:$B$87,"=Depreciation",'Profit and Loss Forecast'!O47:O87)</f>
        <v>0</v>
      </c>
      <c r="P13" s="51">
        <f>O13+ SUMIF('Profit and Loss Forecast'!$B$47:$B$87,"=Depreciation",'Profit and Loss Forecast'!P47:P87)</f>
        <v>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ht="13.5" customHeight="1">
      <c r="A14" s="32"/>
      <c r="B14" s="32">
        <f t="shared" si="2"/>
        <v>8</v>
      </c>
      <c r="C14" s="34" t="s">
        <v>122</v>
      </c>
      <c r="D14" s="50"/>
      <c r="E14" s="51">
        <f>D14-SUMIF('Cash Flow Forcast'!$D111:$D115,"Decreases Assets (Non Current)",'Cash Flow Forcast'!E99:E103)-SUMIF('Cash Flow Forcast'!$D99:$D103,"Increases Assets (Non Current)",'Cash Flow Forcast'!E111:E115)</f>
        <v>0</v>
      </c>
      <c r="F14" s="51">
        <f>E14+ SUMIF('Cash Flow Forcast'!$D99:$D103,"Decreases Assets (Current)",'Cash Flow Forcast'!F99:F103)+SUMIF('Cash Flow Forcast'!$D111:$D115,"Increases Assets (Current)",'Cash Flow Forcast'!F111:F115)</f>
        <v>0</v>
      </c>
      <c r="G14" s="51">
        <f>F14+ SUMIF('Cash Flow Forcast'!$D99:$D103,"Decreases Assets (Current)",'Cash Flow Forcast'!G99:G103)+SUMIF('Cash Flow Forcast'!$D111:$D115,"Increases Assets (Current)",'Cash Flow Forcast'!G111:G115)</f>
        <v>0</v>
      </c>
      <c r="H14" s="51">
        <f>G14+ SUMIF('Cash Flow Forcast'!$D99:$D103,"Decreases Assets (Current)",'Cash Flow Forcast'!H99:H103)+SUMIF('Cash Flow Forcast'!$D111:$D115,"Increases Assets (Current)",'Cash Flow Forcast'!H111:H115)</f>
        <v>0</v>
      </c>
      <c r="I14" s="51">
        <f>H14+ SUMIF('Cash Flow Forcast'!$D99:$D103,"Decreases Assets (Current)",'Cash Flow Forcast'!I99:I103)+SUMIF('Cash Flow Forcast'!$D111:$D115,"Increases Assets (Current)",'Cash Flow Forcast'!I111:I115)</f>
        <v>0</v>
      </c>
      <c r="J14" s="51">
        <f>I14+ SUMIF('Cash Flow Forcast'!$D99:$D103,"Decreases Assets (Current)",'Cash Flow Forcast'!J99:J103)+SUMIF('Cash Flow Forcast'!$D111:$D115,"Increases Assets (Current)",'Cash Flow Forcast'!J111:J115)</f>
        <v>0</v>
      </c>
      <c r="K14" s="51">
        <f>J14+ SUMIF('Cash Flow Forcast'!$D99:$D103,"Decreases Assets (Current)",'Cash Flow Forcast'!K99:K103)+SUMIF('Cash Flow Forcast'!$D111:$D115,"Increases Assets (Current)",'Cash Flow Forcast'!K111:K115)</f>
        <v>0</v>
      </c>
      <c r="L14" s="51">
        <f>K14+ SUMIF('Cash Flow Forcast'!$D99:$D103,"Decreases Assets (Current)",'Cash Flow Forcast'!L99:L103)+SUMIF('Cash Flow Forcast'!$D111:$D115,"Increases Assets (Current)",'Cash Flow Forcast'!L111:L115)</f>
        <v>0</v>
      </c>
      <c r="M14" s="51">
        <f>L14+ SUMIF('Cash Flow Forcast'!$D99:$D103,"Decreases Assets (Current)",'Cash Flow Forcast'!M99:M103)+SUMIF('Cash Flow Forcast'!$D111:$D115,"Increases Assets (Current)",'Cash Flow Forcast'!M111:M115)</f>
        <v>0</v>
      </c>
      <c r="N14" s="51">
        <f>M14+ SUMIF('Cash Flow Forcast'!$D99:$D103,"Decreases Assets (Current)",'Cash Flow Forcast'!N99:N103)+SUMIF('Cash Flow Forcast'!$D111:$D115,"Increases Assets (Current)",'Cash Flow Forcast'!N111:N115)</f>
        <v>0</v>
      </c>
      <c r="O14" s="51">
        <f>N14+ SUMIF('Cash Flow Forcast'!$D99:$D103,"Decreases Assets (Current)",'Cash Flow Forcast'!O99:O103)+SUMIF('Cash Flow Forcast'!$D111:$D115,"Increases Assets (Current)",'Cash Flow Forcast'!O111:O115)</f>
        <v>0</v>
      </c>
      <c r="P14" s="51">
        <f>O14+ SUMIF('Cash Flow Forcast'!$D99:$D103,"Decreases Assets (Current)",'Cash Flow Forcast'!P99:P103)+SUMIF('Cash Flow Forcast'!$D111:$D115,"Increases Assets (Current)",'Cash Flow Forcast'!P111:P115)</f>
        <v>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ht="13.5" customHeight="1">
      <c r="A15" s="32"/>
      <c r="B15" s="32">
        <f t="shared" si="2"/>
        <v>9</v>
      </c>
      <c r="C15" s="52" t="s">
        <v>123</v>
      </c>
      <c r="D15" s="112">
        <f>SUM(D12:D13)</f>
        <v>0</v>
      </c>
      <c r="E15" s="112">
        <f t="shared" ref="E15:P15" si="4">SUM(E12:E14)</f>
        <v>0</v>
      </c>
      <c r="F15" s="112">
        <f t="shared" si="4"/>
        <v>0</v>
      </c>
      <c r="G15" s="112">
        <f t="shared" si="4"/>
        <v>0</v>
      </c>
      <c r="H15" s="112">
        <f t="shared" si="4"/>
        <v>0</v>
      </c>
      <c r="I15" s="112">
        <f t="shared" si="4"/>
        <v>0</v>
      </c>
      <c r="J15" s="112">
        <f t="shared" si="4"/>
        <v>0</v>
      </c>
      <c r="K15" s="112">
        <f t="shared" si="4"/>
        <v>0</v>
      </c>
      <c r="L15" s="112">
        <f t="shared" si="4"/>
        <v>0</v>
      </c>
      <c r="M15" s="112">
        <f t="shared" si="4"/>
        <v>0</v>
      </c>
      <c r="N15" s="112">
        <f t="shared" si="4"/>
        <v>0</v>
      </c>
      <c r="O15" s="112">
        <f t="shared" si="4"/>
        <v>0</v>
      </c>
      <c r="P15" s="112">
        <f t="shared" si="4"/>
        <v>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ht="13.5" customHeight="1">
      <c r="A16" s="32"/>
      <c r="B16" s="32" t="str">
        <f t="shared" si="2"/>
        <v/>
      </c>
      <c r="C16" s="3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ht="13.5" customHeight="1">
      <c r="A17" s="32"/>
      <c r="B17" s="32">
        <f t="shared" si="2"/>
        <v>10</v>
      </c>
      <c r="C17" s="72" t="s">
        <v>124</v>
      </c>
      <c r="D17" s="75">
        <f t="shared" ref="D17:P17" si="5">D15+D9</f>
        <v>0</v>
      </c>
      <c r="E17" s="75">
        <f t="shared" si="5"/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K17" s="75">
        <f t="shared" si="5"/>
        <v>0</v>
      </c>
      <c r="L17" s="75">
        <f t="shared" si="5"/>
        <v>0</v>
      </c>
      <c r="M17" s="75">
        <f t="shared" si="5"/>
        <v>0</v>
      </c>
      <c r="N17" s="75">
        <f t="shared" si="5"/>
        <v>0</v>
      </c>
      <c r="O17" s="75">
        <f t="shared" si="5"/>
        <v>0</v>
      </c>
      <c r="P17" s="75">
        <f t="shared" si="5"/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ht="13.5" customHeight="1">
      <c r="A18" s="32"/>
      <c r="B18" s="32" t="str">
        <f t="shared" si="2"/>
        <v/>
      </c>
      <c r="C18" s="3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ht="13.5" customHeight="1">
      <c r="A19" s="32"/>
      <c r="B19" s="32">
        <f t="shared" si="2"/>
        <v>11</v>
      </c>
      <c r="C19" s="32" t="s">
        <v>125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ht="13.5" customHeight="1">
      <c r="A20" s="32"/>
      <c r="B20" s="32">
        <f t="shared" si="2"/>
        <v>12</v>
      </c>
      <c r="C20" s="34" t="s">
        <v>126</v>
      </c>
      <c r="D20" s="51">
        <f>Settings!C7</f>
        <v>0</v>
      </c>
      <c r="E20" s="51">
        <f>D20+('Profit and Loss Forecast'!E24*1.1)+'Cash Flow Forcast'!E41</f>
        <v>0</v>
      </c>
      <c r="F20" s="51">
        <f>E20+('Profit and Loss Forecast'!F24*1.1)+'Cash Flow Forcast'!F41</f>
        <v>0</v>
      </c>
      <c r="G20" s="51">
        <f>F20+('Profit and Loss Forecast'!G24*1.1)+'Cash Flow Forcast'!G41</f>
        <v>0</v>
      </c>
      <c r="H20" s="51">
        <f>G20+('Profit and Loss Forecast'!H24*1.1)+'Cash Flow Forcast'!H41</f>
        <v>0</v>
      </c>
      <c r="I20" s="51">
        <f>H20+('Profit and Loss Forecast'!I24*1.1)+'Cash Flow Forcast'!I41</f>
        <v>0</v>
      </c>
      <c r="J20" s="51">
        <f>I20+('Profit and Loss Forecast'!J24*1.1)+'Cash Flow Forcast'!J41</f>
        <v>0</v>
      </c>
      <c r="K20" s="51">
        <f>J20+('Profit and Loss Forecast'!K24*1.1)+'Cash Flow Forcast'!K41</f>
        <v>0</v>
      </c>
      <c r="L20" s="51">
        <f>K20+('Profit and Loss Forecast'!L24*1.1)+'Cash Flow Forcast'!L41</f>
        <v>0</v>
      </c>
      <c r="M20" s="51">
        <f>L20+('Profit and Loss Forecast'!M24*1.1)+'Cash Flow Forcast'!M41</f>
        <v>0</v>
      </c>
      <c r="N20" s="51">
        <f>M20+('Profit and Loss Forecast'!N24*1.1)+'Cash Flow Forcast'!N41</f>
        <v>0</v>
      </c>
      <c r="O20" s="51">
        <f>N20+('Profit and Loss Forecast'!O24*1.1)+'Cash Flow Forcast'!O41</f>
        <v>0</v>
      </c>
      <c r="P20" s="51">
        <f>O20+('Profit and Loss Forecast'!P24*1.1)+'Cash Flow Forcast'!P41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ht="13.5" customHeight="1">
      <c r="A21" s="32"/>
      <c r="B21" s="32">
        <f t="shared" si="2"/>
        <v>13</v>
      </c>
      <c r="C21" s="34" t="s">
        <v>127</v>
      </c>
      <c r="D21" s="50">
        <v>0.0</v>
      </c>
      <c r="E21" s="51">
        <f>D21+SUMIF('Cash Flow Forcast'!$D99:$D103,"Decreases Liabilities (Current)",'Cash Flow Forcast'!E99:E103)+SUMIF('Cash Flow Forcast'!$D111:$D115,"Increases Liabilities (Current)",'Cash Flow Forcast'!E111:E115)</f>
        <v>0</v>
      </c>
      <c r="F21" s="51">
        <f>E21+SUMIF('Cash Flow Forcast'!$D99:$D103,"Decreases Liabilities (Current)",'Cash Flow Forcast'!F99:F103)+SUMIF('Cash Flow Forcast'!$D111:$D115,"Increases Liabilities (Current)",'Cash Flow Forcast'!F111:F115)</f>
        <v>0</v>
      </c>
      <c r="G21" s="51">
        <f>F21+SUMIF('Cash Flow Forcast'!$D99:$D103,"Decreases Liabilities (Current)",'Cash Flow Forcast'!G99:G103)+SUMIF('Cash Flow Forcast'!$D111:$D115,"Increases Liabilities (Current)",'Cash Flow Forcast'!G111:G115)</f>
        <v>0</v>
      </c>
      <c r="H21" s="51">
        <f>G21+SUMIF('Cash Flow Forcast'!$D99:$D103,"Decreases Liabilities (Current)",'Cash Flow Forcast'!H99:H103)+SUMIF('Cash Flow Forcast'!$D111:$D115,"Increases Liabilities (Current)",'Cash Flow Forcast'!H111:H115)</f>
        <v>0</v>
      </c>
      <c r="I21" s="51">
        <f>H21+SUMIF('Cash Flow Forcast'!$D99:$D103,"Decreases Liabilities (Current)",'Cash Flow Forcast'!I99:I103)+SUMIF('Cash Flow Forcast'!$D111:$D115,"Increases Liabilities (Current)",'Cash Flow Forcast'!I111:I115)</f>
        <v>0</v>
      </c>
      <c r="J21" s="51">
        <f>I21+SUMIF('Cash Flow Forcast'!$D99:$D103,"Decreases Liabilities (Current)",'Cash Flow Forcast'!J99:J103)+SUMIF('Cash Flow Forcast'!$D111:$D115,"Increases Liabilities (Current)",'Cash Flow Forcast'!J111:J115)</f>
        <v>0</v>
      </c>
      <c r="K21" s="51">
        <f>J21+SUMIF('Cash Flow Forcast'!$D99:$D103,"Decreases Liabilities (Current)",'Cash Flow Forcast'!K99:K103)+SUMIF('Cash Flow Forcast'!$D111:$D115,"Increases Liabilities (Current)",'Cash Flow Forcast'!K111:K115)</f>
        <v>0</v>
      </c>
      <c r="L21" s="51">
        <f>K21+SUMIF('Cash Flow Forcast'!$D99:$D103,"Decreases Liabilities (Current)",'Cash Flow Forcast'!L99:L103)+SUMIF('Cash Flow Forcast'!$D111:$D115,"Increases Liabilities (Current)",'Cash Flow Forcast'!L111:L115)</f>
        <v>0</v>
      </c>
      <c r="M21" s="51">
        <f>L21+SUMIF('Cash Flow Forcast'!$D99:$D103,"Decreases Liabilities (Current)",'Cash Flow Forcast'!M99:M103)+SUMIF('Cash Flow Forcast'!$D111:$D115,"Increases Liabilities (Current)",'Cash Flow Forcast'!M111:M115)</f>
        <v>0</v>
      </c>
      <c r="N21" s="51">
        <f>M21+SUMIF('Cash Flow Forcast'!$D99:$D103,"Decreases Liabilities (Current)",'Cash Flow Forcast'!N99:N103)+SUMIF('Cash Flow Forcast'!$D111:$D115,"Increases Liabilities (Current)",'Cash Flow Forcast'!N111:N115)</f>
        <v>0</v>
      </c>
      <c r="O21" s="51">
        <f>N21+SUMIF('Cash Flow Forcast'!$D99:$D103,"Decreases Liabilities (Current)",'Cash Flow Forcast'!O99:O103)+SUMIF('Cash Flow Forcast'!$D111:$D115,"Increases Liabilities (Current)",'Cash Flow Forcast'!O111:O115)</f>
        <v>0</v>
      </c>
      <c r="P21" s="51">
        <f>O21+SUMIF('Cash Flow Forcast'!$D99:$D103,"Decreases Liabilities (Current)",'Cash Flow Forcast'!P99:P103)+SUMIF('Cash Flow Forcast'!$D111:$D115,"Increases Liabilities (Current)",'Cash Flow Forcast'!P111:P115)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ht="13.5" customHeight="1">
      <c r="A22" s="32"/>
      <c r="B22" s="32">
        <f t="shared" si="2"/>
        <v>14</v>
      </c>
      <c r="C22" s="34" t="s">
        <v>128</v>
      </c>
      <c r="D22" s="51">
        <v>0.0</v>
      </c>
      <c r="E22" s="51">
        <f>'Cash Flow Forcast'!E120+D22</f>
        <v>0</v>
      </c>
      <c r="F22" s="51">
        <f>'Cash Flow Forcast'!F120+E22</f>
        <v>0</v>
      </c>
      <c r="G22" s="51">
        <f>'Cash Flow Forcast'!G120+F22</f>
        <v>0</v>
      </c>
      <c r="H22" s="51">
        <f>'Cash Flow Forcast'!H120+G22</f>
        <v>0</v>
      </c>
      <c r="I22" s="51">
        <f>'Cash Flow Forcast'!I120+H22</f>
        <v>0</v>
      </c>
      <c r="J22" s="51">
        <f>'Cash Flow Forcast'!J120+I22</f>
        <v>0</v>
      </c>
      <c r="K22" s="51">
        <f>'Cash Flow Forcast'!K120+J22</f>
        <v>0</v>
      </c>
      <c r="L22" s="51">
        <f>'Cash Flow Forcast'!L120+K22</f>
        <v>0</v>
      </c>
      <c r="M22" s="51">
        <f>'Cash Flow Forcast'!M120+L22</f>
        <v>0</v>
      </c>
      <c r="N22" s="51">
        <f>'Cash Flow Forcast'!N120+M22</f>
        <v>0</v>
      </c>
      <c r="O22" s="51">
        <f>'Cash Flow Forcast'!O120+N22</f>
        <v>0</v>
      </c>
      <c r="P22" s="51">
        <f>'Cash Flow Forcast'!P120+O22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ht="13.5" customHeight="1">
      <c r="A23" s="32"/>
      <c r="B23" s="32">
        <f t="shared" si="2"/>
        <v>15</v>
      </c>
      <c r="C23" s="34" t="s">
        <v>129</v>
      </c>
      <c r="D23" s="51">
        <f>Settings!C11</f>
        <v>0</v>
      </c>
      <c r="E23" s="51">
        <f t="array" ref="E23">D23+SUM('Profit and Loss Forecast'!E6:E20*GSTS)-SUM('Profit and Loss Forecast'!E24:E40*GSTC,'Profit and Loss Forecast'!E47:E87*GSTO)+('Cash Flow Forcast'!E121+'Cash Flow Forcast'!E122)</f>
        <v>0</v>
      </c>
      <c r="F23" s="51">
        <f t="array" ref="F23">E23+SUM('Profit and Loss Forecast'!F6:F20*GSTS)-SUM('Profit and Loss Forecast'!F24:F40*GSTC,'Profit and Loss Forecast'!F47:F87*GSTO)+('Cash Flow Forcast'!F121+'Cash Flow Forcast'!F122)</f>
        <v>0</v>
      </c>
      <c r="G23" s="51">
        <f t="array" ref="G23">F23+SUM('Profit and Loss Forecast'!G6:G20*GSTS)-SUM('Profit and Loss Forecast'!G24:G40*GSTC,'Profit and Loss Forecast'!G47:G87*GSTO)+('Cash Flow Forcast'!G121+'Cash Flow Forcast'!G122)</f>
        <v>0</v>
      </c>
      <c r="H23" s="51">
        <f t="array" ref="H23">G23+SUM('Profit and Loss Forecast'!H6:H20*GSTS)-SUM('Profit and Loss Forecast'!H24:H40*GSTC,'Profit and Loss Forecast'!H47:H87*GSTO)+('Cash Flow Forcast'!H121+'Cash Flow Forcast'!H122)</f>
        <v>0</v>
      </c>
      <c r="I23" s="51">
        <f t="array" ref="I23">H23+SUM('Profit and Loss Forecast'!I6:I20*GSTS)-SUM('Profit and Loss Forecast'!I24:I40*GSTC,'Profit and Loss Forecast'!I47:I87*GSTO)+('Cash Flow Forcast'!I121+'Cash Flow Forcast'!I122)</f>
        <v>0</v>
      </c>
      <c r="J23" s="51">
        <f t="array" ref="J23">I23+SUM('Profit and Loss Forecast'!J6:J20*GSTS)-SUM('Profit and Loss Forecast'!J24:J40*GSTC,'Profit and Loss Forecast'!J47:J87*GSTO)+('Cash Flow Forcast'!J121+'Cash Flow Forcast'!J122)</f>
        <v>0</v>
      </c>
      <c r="K23" s="51">
        <f t="array" ref="K23">J23+SUM('Profit and Loss Forecast'!K6:K20*GSTS)-SUM('Profit and Loss Forecast'!K24:K40*GSTC,'Profit and Loss Forecast'!K47:K87*GSTO)+('Cash Flow Forcast'!K121+'Cash Flow Forcast'!K122)</f>
        <v>0</v>
      </c>
      <c r="L23" s="51">
        <f t="array" ref="L23">K23+SUM('Profit and Loss Forecast'!L6:L20*GSTS)-SUM('Profit and Loss Forecast'!L24:L40*GSTC,'Profit and Loss Forecast'!L47:L87*GSTO)+('Cash Flow Forcast'!L121+'Cash Flow Forcast'!L122)</f>
        <v>0</v>
      </c>
      <c r="M23" s="51">
        <f t="array" ref="M23">L23+SUM('Profit and Loss Forecast'!M6:M20*GSTS)-SUM('Profit and Loss Forecast'!M24:M40*GSTC,'Profit and Loss Forecast'!M47:M87*GSTO)+('Cash Flow Forcast'!M121+'Cash Flow Forcast'!M122)</f>
        <v>0</v>
      </c>
      <c r="N23" s="51">
        <f t="array" ref="N23">M23+SUM('Profit and Loss Forecast'!N6:N20*GSTS)-SUM('Profit and Loss Forecast'!N24:N40*GSTC,'Profit and Loss Forecast'!N47:N87*GSTO)+('Cash Flow Forcast'!N121+'Cash Flow Forcast'!N122)</f>
        <v>0</v>
      </c>
      <c r="O23" s="51">
        <f t="array" ref="O23">N23+SUM('Profit and Loss Forecast'!O6:O20*GSTS)-SUM('Profit and Loss Forecast'!O24:O40*GSTC,'Profit and Loss Forecast'!O47:O87*GSTO)+('Cash Flow Forcast'!O121+'Cash Flow Forcast'!O122)</f>
        <v>0</v>
      </c>
      <c r="P23" s="51">
        <f t="array" ref="P23">O23+SUM('Profit and Loss Forecast'!P6:P20*GSTS)-SUM('Profit and Loss Forecast'!P24:P40*GSTC,'Profit and Loss Forecast'!P47:P87*GSTO)+('Cash Flow Forcast'!P121+'Cash Flow Forcast'!P122)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ht="13.5" customHeight="1">
      <c r="A24" s="32"/>
      <c r="B24" s="32">
        <f t="shared" si="2"/>
        <v>16</v>
      </c>
      <c r="C24" s="34" t="s">
        <v>130</v>
      </c>
      <c r="D24" s="51">
        <f>PAYGO</f>
        <v>0</v>
      </c>
      <c r="E24" s="51">
        <f>D24+('Profit and Loss Forecast'!E39*PAYGP)+('Profit and Loss Forecast'!E88*PAYGP)+'Cash Flow Forcast'!E119</f>
        <v>0</v>
      </c>
      <c r="F24" s="51">
        <f>E24+('Profit and Loss Forecast'!F39*PAYGP)+('Profit and Loss Forecast'!F88*PAYGP)+'Cash Flow Forcast'!F119</f>
        <v>0</v>
      </c>
      <c r="G24" s="51">
        <f>F24+('Profit and Loss Forecast'!G39*PAYGP)+('Profit and Loss Forecast'!G88*PAYGP)+'Cash Flow Forcast'!G119</f>
        <v>0</v>
      </c>
      <c r="H24" s="51">
        <f>G24+('Profit and Loss Forecast'!H39*PAYGP)+('Profit and Loss Forecast'!H88*PAYGP)+'Cash Flow Forcast'!H119</f>
        <v>0</v>
      </c>
      <c r="I24" s="51">
        <f>H24+('Profit and Loss Forecast'!I39*PAYGP)+('Profit and Loss Forecast'!I88*PAYGP)+'Cash Flow Forcast'!I119</f>
        <v>0</v>
      </c>
      <c r="J24" s="51">
        <f>I24+('Profit and Loss Forecast'!J39*PAYGP)+('Profit and Loss Forecast'!J88*PAYGP)+'Cash Flow Forcast'!J119</f>
        <v>0</v>
      </c>
      <c r="K24" s="51">
        <f>J24+('Profit and Loss Forecast'!K39*PAYGP)+('Profit and Loss Forecast'!K88*PAYGP)+'Cash Flow Forcast'!K119</f>
        <v>0</v>
      </c>
      <c r="L24" s="51">
        <f>K24+('Profit and Loss Forecast'!L39*PAYGP)+('Profit and Loss Forecast'!L88*PAYGP)+'Cash Flow Forcast'!L119</f>
        <v>0</v>
      </c>
      <c r="M24" s="51">
        <f>L24+('Profit and Loss Forecast'!M39*PAYGP)+('Profit and Loss Forecast'!M88*PAYGP)+'Cash Flow Forcast'!M119</f>
        <v>0</v>
      </c>
      <c r="N24" s="51">
        <f>M24+('Profit and Loss Forecast'!N39*PAYGP)+('Profit and Loss Forecast'!N88*PAYGP)+'Cash Flow Forcast'!N119</f>
        <v>0</v>
      </c>
      <c r="O24" s="51">
        <f>N24+('Profit and Loss Forecast'!O39*PAYGP)+('Profit and Loss Forecast'!O88*PAYGP)+'Cash Flow Forcast'!O119</f>
        <v>0</v>
      </c>
      <c r="P24" s="51">
        <f>O24+('Profit and Loss Forecast'!P39*PAYGP)+('Profit and Loss Forecast'!P88*PAYGP)+'Cash Flow Forcast'!P119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ht="13.5" customHeight="1">
      <c r="A25" s="32"/>
      <c r="B25" s="32">
        <f t="shared" si="2"/>
        <v>17</v>
      </c>
      <c r="C25" s="34" t="s">
        <v>131</v>
      </c>
      <c r="D25" s="51">
        <f>Settings!C10</f>
        <v>0</v>
      </c>
      <c r="E25" s="51">
        <f>D25+'Profit and Loss Forecast'!E89+'Profit and Loss Forecast'!E40+'Cash Flow Forcast'!E89+'Cash Flow Forcast'!E40</f>
        <v>0</v>
      </c>
      <c r="F25" s="51">
        <f>E25+'Profit and Loss Forecast'!F89+'Profit and Loss Forecast'!F40+'Cash Flow Forcast'!F89+'Cash Flow Forcast'!F40</f>
        <v>0</v>
      </c>
      <c r="G25" s="51">
        <f>F25+'Profit and Loss Forecast'!G89+'Profit and Loss Forecast'!G40+'Cash Flow Forcast'!G89+'Cash Flow Forcast'!G40</f>
        <v>0</v>
      </c>
      <c r="H25" s="51">
        <f>G25+'Profit and Loss Forecast'!H89+'Profit and Loss Forecast'!H40+'Cash Flow Forcast'!H89+'Cash Flow Forcast'!H40</f>
        <v>0</v>
      </c>
      <c r="I25" s="51">
        <f>H25+'Profit and Loss Forecast'!I89+'Profit and Loss Forecast'!I40+'Cash Flow Forcast'!I89+'Cash Flow Forcast'!I40</f>
        <v>0</v>
      </c>
      <c r="J25" s="51">
        <f>I25+'Profit and Loss Forecast'!J89+'Profit and Loss Forecast'!J40+'Cash Flow Forcast'!J89+'Cash Flow Forcast'!J40</f>
        <v>0</v>
      </c>
      <c r="K25" s="51">
        <f>J25+'Profit and Loss Forecast'!K89+'Profit and Loss Forecast'!K40+'Cash Flow Forcast'!K89+'Cash Flow Forcast'!K40</f>
        <v>0</v>
      </c>
      <c r="L25" s="51">
        <f>K25+'Profit and Loss Forecast'!L89+'Profit and Loss Forecast'!L40+'Cash Flow Forcast'!L89+'Cash Flow Forcast'!L40</f>
        <v>0</v>
      </c>
      <c r="M25" s="51">
        <f>L25+'Profit and Loss Forecast'!M89+'Profit and Loss Forecast'!M40+'Cash Flow Forcast'!M89+'Cash Flow Forcast'!M40</f>
        <v>0</v>
      </c>
      <c r="N25" s="51">
        <f>M25+'Profit and Loss Forecast'!N89+'Profit and Loss Forecast'!N40+'Cash Flow Forcast'!N89+'Cash Flow Forcast'!N40</f>
        <v>0</v>
      </c>
      <c r="O25" s="51">
        <f>N25+'Profit and Loss Forecast'!O89+'Profit and Loss Forecast'!O40+'Cash Flow Forcast'!O89+'Cash Flow Forcast'!O40</f>
        <v>0</v>
      </c>
      <c r="P25" s="51">
        <f>O25+'Profit and Loss Forecast'!P89+'Profit and Loss Forecast'!P40+'Cash Flow Forcast'!P89+'Cash Flow Forcast'!P40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ht="13.5" customHeight="1">
      <c r="A26" s="32"/>
      <c r="B26" s="32">
        <f t="shared" si="2"/>
        <v>18</v>
      </c>
      <c r="C26" s="34" t="s">
        <v>132</v>
      </c>
      <c r="D26" s="50"/>
      <c r="E26" s="51">
        <f>D26+'Cash Flow Forcast'!E98</f>
        <v>0</v>
      </c>
      <c r="F26" s="51">
        <f>E26+'Cash Flow Forcast'!F98</f>
        <v>0</v>
      </c>
      <c r="G26" s="51">
        <f>F26+'Cash Flow Forcast'!G98</f>
        <v>0</v>
      </c>
      <c r="H26" s="51">
        <f>G26+'Cash Flow Forcast'!H98</f>
        <v>0</v>
      </c>
      <c r="I26" s="51">
        <f>H26+'Cash Flow Forcast'!I98</f>
        <v>0</v>
      </c>
      <c r="J26" s="51">
        <f>I26+'Cash Flow Forcast'!J98</f>
        <v>0</v>
      </c>
      <c r="K26" s="51">
        <f>J26+'Cash Flow Forcast'!K98</f>
        <v>0</v>
      </c>
      <c r="L26" s="51">
        <f>K26+'Cash Flow Forcast'!L98</f>
        <v>0</v>
      </c>
      <c r="M26" s="51">
        <f>L26+'Cash Flow Forcast'!M98</f>
        <v>0</v>
      </c>
      <c r="N26" s="51">
        <f>M26+'Cash Flow Forcast'!N98</f>
        <v>0</v>
      </c>
      <c r="O26" s="51">
        <f>N26+'Cash Flow Forcast'!O98</f>
        <v>0</v>
      </c>
      <c r="P26" s="51">
        <f>O26+'Cash Flow Forcast'!P98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ht="13.5" customHeight="1">
      <c r="A27" s="32"/>
      <c r="B27" s="32">
        <f t="shared" si="2"/>
        <v>19</v>
      </c>
      <c r="C27" s="34" t="s">
        <v>133</v>
      </c>
      <c r="D27" s="50"/>
      <c r="E27" s="51">
        <f>D27+'Cash Flow Forcast'!E107+'Cash Flow Forcast'!E95</f>
        <v>0</v>
      </c>
      <c r="F27" s="51">
        <f>E27+'Cash Flow Forcast'!F107+'Cash Flow Forcast'!F95</f>
        <v>0</v>
      </c>
      <c r="G27" s="51">
        <f>F27+'Cash Flow Forcast'!G107+'Cash Flow Forcast'!G95</f>
        <v>0</v>
      </c>
      <c r="H27" s="51">
        <f>G27+'Cash Flow Forcast'!H107+'Cash Flow Forcast'!H95</f>
        <v>0</v>
      </c>
      <c r="I27" s="51">
        <f>H27+'Cash Flow Forcast'!I107+'Cash Flow Forcast'!I95</f>
        <v>0</v>
      </c>
      <c r="J27" s="51">
        <f>I27+'Cash Flow Forcast'!J107+'Cash Flow Forcast'!J95</f>
        <v>0</v>
      </c>
      <c r="K27" s="51">
        <f>J27+'Cash Flow Forcast'!K107+'Cash Flow Forcast'!K95</f>
        <v>0</v>
      </c>
      <c r="L27" s="51">
        <f>K27+'Cash Flow Forcast'!L107+'Cash Flow Forcast'!L95</f>
        <v>0</v>
      </c>
      <c r="M27" s="51">
        <f>L27+'Cash Flow Forcast'!M107+'Cash Flow Forcast'!M95</f>
        <v>0</v>
      </c>
      <c r="N27" s="51">
        <f>M27+'Cash Flow Forcast'!N107+'Cash Flow Forcast'!N95</f>
        <v>0</v>
      </c>
      <c r="O27" s="51">
        <f>N27+'Cash Flow Forcast'!O107+'Cash Flow Forcast'!O95</f>
        <v>0</v>
      </c>
      <c r="P27" s="51">
        <f>O27+'Cash Flow Forcast'!P107+'Cash Flow Forcast'!P95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</row>
    <row r="28" ht="13.5" customHeight="1">
      <c r="A28" s="32"/>
      <c r="B28" s="32" t="str">
        <f t="shared" si="2"/>
        <v/>
      </c>
      <c r="C28" s="34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</row>
    <row r="29" ht="13.5" customHeight="1">
      <c r="A29" s="32"/>
      <c r="B29" s="32">
        <f t="shared" si="2"/>
        <v>20</v>
      </c>
      <c r="C29" s="32" t="s">
        <v>134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ht="13.5" customHeight="1">
      <c r="A30" s="32"/>
      <c r="B30" s="32">
        <f t="shared" si="2"/>
        <v>21</v>
      </c>
      <c r="C30" s="34" t="s">
        <v>135</v>
      </c>
      <c r="D30" s="50">
        <v>0.0</v>
      </c>
      <c r="E30" s="51">
        <f>D30+'Cash Flow Forcast'!E97</f>
        <v>0</v>
      </c>
      <c r="F30" s="51">
        <f>E30+'Cash Flow Forcast'!F97</f>
        <v>0</v>
      </c>
      <c r="G30" s="51">
        <f>F30+'Cash Flow Forcast'!G97</f>
        <v>0</v>
      </c>
      <c r="H30" s="51">
        <f>G30+'Cash Flow Forcast'!H97</f>
        <v>0</v>
      </c>
      <c r="I30" s="51">
        <f>H30+'Cash Flow Forcast'!I97</f>
        <v>0</v>
      </c>
      <c r="J30" s="51">
        <f>I30+'Cash Flow Forcast'!J97</f>
        <v>0</v>
      </c>
      <c r="K30" s="51">
        <f>J30+'Cash Flow Forcast'!K97</f>
        <v>0</v>
      </c>
      <c r="L30" s="51">
        <f>K30+'Cash Flow Forcast'!L97</f>
        <v>0</v>
      </c>
      <c r="M30" s="51">
        <f>L30+'Cash Flow Forcast'!M97</f>
        <v>0</v>
      </c>
      <c r="N30" s="51">
        <f>M30+'Cash Flow Forcast'!N97</f>
        <v>0</v>
      </c>
      <c r="O30" s="51">
        <f>N30+'Cash Flow Forcast'!O97</f>
        <v>0</v>
      </c>
      <c r="P30" s="51">
        <f>O30+'Cash Flow Forcast'!P97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  <row r="31" ht="13.5" customHeight="1">
      <c r="A31" s="32"/>
      <c r="B31" s="32">
        <f t="shared" si="2"/>
        <v>22</v>
      </c>
      <c r="C31" s="34" t="s">
        <v>136</v>
      </c>
      <c r="D31" s="50">
        <v>0.0</v>
      </c>
      <c r="E31" s="51">
        <f>D31+SUMIF('Cash Flow Forcast'!$D99:$D103,"Decreases Liabilities (Non Current)",'Cash Flow Forcast'!E99:E103)+SUMIF('Cash Flow Forcast'!$D111:$D115,"Increases Liabilities (Non Current)",'Cash Flow Forcast'!E111:E115)</f>
        <v>0</v>
      </c>
      <c r="F31" s="51">
        <f>E31+SUMIF('Cash Flow Forcast'!$D99:$D103,"Decreases Liabilities (Non Current)",'Cash Flow Forcast'!F99:F103)+SUMIF('Cash Flow Forcast'!$D111:$D115,"Increases Liabilities (Non Current)",'Cash Flow Forcast'!F111:F115)</f>
        <v>0</v>
      </c>
      <c r="G31" s="51">
        <f>F31+SUMIF('Cash Flow Forcast'!$D99:$D103,"Decreases Liabilities (Non Current)",'Cash Flow Forcast'!G99:G103)+SUMIF('Cash Flow Forcast'!$D111:$D115,"Increases Liabilities (Non Current)",'Cash Flow Forcast'!G111:G115)</f>
        <v>0</v>
      </c>
      <c r="H31" s="51">
        <f>G31+SUMIF('Cash Flow Forcast'!$D99:$D103,"Decreases Liabilities (Non Current)",'Cash Flow Forcast'!H99:H103)+SUMIF('Cash Flow Forcast'!$D111:$D115,"Increases Liabilities (Non Current)",'Cash Flow Forcast'!H111:H115)</f>
        <v>0</v>
      </c>
      <c r="I31" s="51">
        <f>H31+SUMIF('Cash Flow Forcast'!$D99:$D103,"Decreases Liabilities (Non Current)",'Cash Flow Forcast'!I99:I103)+SUMIF('Cash Flow Forcast'!$D111:$D115,"Increases Liabilities (Non Current)",'Cash Flow Forcast'!I111:I115)</f>
        <v>0</v>
      </c>
      <c r="J31" s="51">
        <f>I31+SUMIF('Cash Flow Forcast'!$D99:$D103,"Decreases Liabilities (Non Current)",'Cash Flow Forcast'!J99:J103)+SUMIF('Cash Flow Forcast'!$D111:$D115,"Increases Liabilities (Non Current)",'Cash Flow Forcast'!J111:J115)</f>
        <v>0</v>
      </c>
      <c r="K31" s="51">
        <f>J31+SUMIF('Cash Flow Forcast'!$D99:$D103,"Decreases Liabilities (Non Current)",'Cash Flow Forcast'!K99:K103)+SUMIF('Cash Flow Forcast'!$D111:$D115,"Increases Liabilities (Non Current)",'Cash Flow Forcast'!K111:K115)</f>
        <v>0</v>
      </c>
      <c r="L31" s="51">
        <f>K31+SUMIF('Cash Flow Forcast'!$D99:$D103,"Decreases Liabilities (Non Current)",'Cash Flow Forcast'!L99:L103)+SUMIF('Cash Flow Forcast'!$D111:$D115,"Increases Liabilities (Non Current)",'Cash Flow Forcast'!L111:L115)</f>
        <v>0</v>
      </c>
      <c r="M31" s="51">
        <f>L31+SUMIF('Cash Flow Forcast'!$D99:$D103,"Decreases Liabilities (Non Current)",'Cash Flow Forcast'!M99:M103)+SUMIF('Cash Flow Forcast'!$D111:$D115,"Increases Liabilities (Non Current)",'Cash Flow Forcast'!M111:M115)</f>
        <v>0</v>
      </c>
      <c r="N31" s="51">
        <f>M31+SUMIF('Cash Flow Forcast'!$D99:$D103,"Decreases Liabilities (Non Current)",'Cash Flow Forcast'!N99:N103)+SUMIF('Cash Flow Forcast'!$D111:$D115,"Increases Liabilities (Non Current)",'Cash Flow Forcast'!N111:N115)</f>
        <v>0</v>
      </c>
      <c r="O31" s="51">
        <f>N31+SUMIF('Cash Flow Forcast'!$D99:$D103,"Decreases Liabilities (Non Current)",'Cash Flow Forcast'!O99:O103)+SUMIF('Cash Flow Forcast'!$D111:$D115,"Increases Liabilities (Non Current)",'Cash Flow Forcast'!O111:O115)</f>
        <v>0</v>
      </c>
      <c r="P31" s="51">
        <f>O31+SUMIF('Cash Flow Forcast'!$D99:$D103,"Decreases Liabilities (Non Current)",'Cash Flow Forcast'!P99:P103)+SUMIF('Cash Flow Forcast'!$D111:$D115,"Increases Liabilities (Non Current)",'Cash Flow Forcast'!P111:P115)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ht="13.5" customHeight="1">
      <c r="A32" s="32"/>
      <c r="B32" s="32" t="str">
        <f t="shared" si="2"/>
        <v/>
      </c>
      <c r="C32" s="34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ht="13.5" customHeight="1">
      <c r="A33" s="32"/>
      <c r="B33" s="32">
        <f t="shared" si="2"/>
        <v>23</v>
      </c>
      <c r="C33" s="72" t="s">
        <v>137</v>
      </c>
      <c r="D33" s="75">
        <f t="shared" ref="D33:P33" si="6">SUM(D20:D32)</f>
        <v>0</v>
      </c>
      <c r="E33" s="75">
        <f t="shared" si="6"/>
        <v>0</v>
      </c>
      <c r="F33" s="75">
        <f t="shared" si="6"/>
        <v>0</v>
      </c>
      <c r="G33" s="75">
        <f t="shared" si="6"/>
        <v>0</v>
      </c>
      <c r="H33" s="75">
        <f t="shared" si="6"/>
        <v>0</v>
      </c>
      <c r="I33" s="75">
        <f t="shared" si="6"/>
        <v>0</v>
      </c>
      <c r="J33" s="75">
        <f t="shared" si="6"/>
        <v>0</v>
      </c>
      <c r="K33" s="75">
        <f t="shared" si="6"/>
        <v>0</v>
      </c>
      <c r="L33" s="75">
        <f t="shared" si="6"/>
        <v>0</v>
      </c>
      <c r="M33" s="75">
        <f t="shared" si="6"/>
        <v>0</v>
      </c>
      <c r="N33" s="75">
        <f t="shared" si="6"/>
        <v>0</v>
      </c>
      <c r="O33" s="75">
        <f t="shared" si="6"/>
        <v>0</v>
      </c>
      <c r="P33" s="75">
        <f t="shared" si="6"/>
        <v>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ht="13.5" customHeight="1">
      <c r="A34" s="32"/>
      <c r="B34" s="32" t="str">
        <f t="shared" si="2"/>
        <v/>
      </c>
      <c r="C34" s="34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  <row r="35" ht="13.5" customHeight="1">
      <c r="A35" s="32"/>
      <c r="B35" s="32">
        <f t="shared" si="2"/>
        <v>24</v>
      </c>
      <c r="C35" s="72" t="s">
        <v>138</v>
      </c>
      <c r="D35" s="75">
        <f t="shared" ref="D35:P35" si="7">D17-D33</f>
        <v>0</v>
      </c>
      <c r="E35" s="75">
        <f t="shared" si="7"/>
        <v>0</v>
      </c>
      <c r="F35" s="75">
        <f t="shared" si="7"/>
        <v>0</v>
      </c>
      <c r="G35" s="75">
        <f t="shared" si="7"/>
        <v>0</v>
      </c>
      <c r="H35" s="75">
        <f t="shared" si="7"/>
        <v>0</v>
      </c>
      <c r="I35" s="75">
        <f t="shared" si="7"/>
        <v>0</v>
      </c>
      <c r="J35" s="75">
        <f t="shared" si="7"/>
        <v>0</v>
      </c>
      <c r="K35" s="75">
        <f t="shared" si="7"/>
        <v>0</v>
      </c>
      <c r="L35" s="75">
        <f t="shared" si="7"/>
        <v>0</v>
      </c>
      <c r="M35" s="75">
        <f t="shared" si="7"/>
        <v>0</v>
      </c>
      <c r="N35" s="75">
        <f t="shared" si="7"/>
        <v>0</v>
      </c>
      <c r="O35" s="75">
        <f t="shared" si="7"/>
        <v>0</v>
      </c>
      <c r="P35" s="75">
        <f t="shared" si="7"/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  <row r="36" ht="13.5" customHeight="1">
      <c r="A36" s="32"/>
      <c r="B36" s="32" t="str">
        <f t="shared" si="2"/>
        <v/>
      </c>
      <c r="C36" s="34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ht="13.5" customHeight="1">
      <c r="A37" s="32"/>
      <c r="B37" s="32">
        <f t="shared" si="2"/>
        <v>25</v>
      </c>
      <c r="C37" s="32" t="s">
        <v>139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</row>
    <row r="38" ht="13.5" customHeight="1">
      <c r="A38" s="32"/>
      <c r="B38" s="32">
        <f t="shared" si="2"/>
        <v>26</v>
      </c>
      <c r="C38" s="34" t="s">
        <v>140</v>
      </c>
      <c r="D38" s="50"/>
      <c r="E38" s="51" t="str">
        <f t="shared" ref="E38:P38" si="8">D38</f>
        <v/>
      </c>
      <c r="F38" s="51" t="str">
        <f t="shared" si="8"/>
        <v/>
      </c>
      <c r="G38" s="51" t="str">
        <f t="shared" si="8"/>
        <v/>
      </c>
      <c r="H38" s="51" t="str">
        <f t="shared" si="8"/>
        <v/>
      </c>
      <c r="I38" s="51" t="str">
        <f t="shared" si="8"/>
        <v/>
      </c>
      <c r="J38" s="51" t="str">
        <f t="shared" si="8"/>
        <v/>
      </c>
      <c r="K38" s="51" t="str">
        <f t="shared" si="8"/>
        <v/>
      </c>
      <c r="L38" s="51" t="str">
        <f t="shared" si="8"/>
        <v/>
      </c>
      <c r="M38" s="51" t="str">
        <f t="shared" si="8"/>
        <v/>
      </c>
      <c r="N38" s="51" t="str">
        <f t="shared" si="8"/>
        <v/>
      </c>
      <c r="O38" s="51" t="str">
        <f t="shared" si="8"/>
        <v/>
      </c>
      <c r="P38" s="51" t="str">
        <f t="shared" si="8"/>
        <v/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</row>
    <row r="39" ht="13.5" customHeight="1">
      <c r="A39" s="32"/>
      <c r="B39" s="32">
        <f t="shared" si="2"/>
        <v>27</v>
      </c>
      <c r="C39" s="34" t="s">
        <v>141</v>
      </c>
      <c r="D39" s="50"/>
      <c r="E39" s="51">
        <f t="shared" ref="E39:P39" si="9">D39+D40</f>
        <v>0</v>
      </c>
      <c r="F39" s="51">
        <f t="shared" si="9"/>
        <v>0</v>
      </c>
      <c r="G39" s="51">
        <f t="shared" si="9"/>
        <v>0</v>
      </c>
      <c r="H39" s="51">
        <f t="shared" si="9"/>
        <v>0</v>
      </c>
      <c r="I39" s="51">
        <f t="shared" si="9"/>
        <v>0</v>
      </c>
      <c r="J39" s="51">
        <f t="shared" si="9"/>
        <v>0</v>
      </c>
      <c r="K39" s="51">
        <f t="shared" si="9"/>
        <v>0</v>
      </c>
      <c r="L39" s="51">
        <f t="shared" si="9"/>
        <v>0</v>
      </c>
      <c r="M39" s="51">
        <f t="shared" si="9"/>
        <v>0</v>
      </c>
      <c r="N39" s="51">
        <f t="shared" si="9"/>
        <v>0</v>
      </c>
      <c r="O39" s="51">
        <f t="shared" si="9"/>
        <v>0</v>
      </c>
      <c r="P39" s="51">
        <f t="shared" si="9"/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</row>
    <row r="40" ht="13.5" customHeight="1">
      <c r="A40" s="32"/>
      <c r="B40" s="32">
        <f t="shared" si="2"/>
        <v>28</v>
      </c>
      <c r="C40" s="34" t="s">
        <v>142</v>
      </c>
      <c r="D40" s="105"/>
      <c r="E40" s="51">
        <f>'Profit and Loss Forecast'!E92</f>
        <v>0</v>
      </c>
      <c r="F40" s="51">
        <f>'Profit and Loss Forecast'!F92</f>
        <v>0</v>
      </c>
      <c r="G40" s="51">
        <f>'Profit and Loss Forecast'!G92</f>
        <v>0</v>
      </c>
      <c r="H40" s="51">
        <f>'Profit and Loss Forecast'!H92</f>
        <v>0</v>
      </c>
      <c r="I40" s="51">
        <f>'Profit and Loss Forecast'!I92</f>
        <v>0</v>
      </c>
      <c r="J40" s="51">
        <f>'Profit and Loss Forecast'!J92</f>
        <v>0</v>
      </c>
      <c r="K40" s="51">
        <f>'Profit and Loss Forecast'!K92</f>
        <v>0</v>
      </c>
      <c r="L40" s="51">
        <f>'Profit and Loss Forecast'!L92</f>
        <v>0</v>
      </c>
      <c r="M40" s="51">
        <f>'Profit and Loss Forecast'!M92</f>
        <v>0</v>
      </c>
      <c r="N40" s="51">
        <f>'Profit and Loss Forecast'!N92</f>
        <v>0</v>
      </c>
      <c r="O40" s="51">
        <f>'Profit and Loss Forecast'!O92</f>
        <v>0</v>
      </c>
      <c r="P40" s="51">
        <f>'Profit and Loss Forecast'!P92</f>
        <v>0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</row>
    <row r="41" ht="13.5" customHeight="1">
      <c r="A41" s="32"/>
      <c r="B41" s="32" t="str">
        <f t="shared" si="2"/>
        <v/>
      </c>
      <c r="C41" s="3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ht="13.5" customHeight="1">
      <c r="A42" s="32"/>
      <c r="B42" s="32">
        <f t="shared" si="2"/>
        <v>29</v>
      </c>
      <c r="C42" s="72" t="s">
        <v>143</v>
      </c>
      <c r="D42" s="75">
        <f t="shared" ref="D42:P42" si="10">SUM(D38:D40)</f>
        <v>0</v>
      </c>
      <c r="E42" s="75">
        <f t="shared" si="10"/>
        <v>0</v>
      </c>
      <c r="F42" s="75">
        <f t="shared" si="10"/>
        <v>0</v>
      </c>
      <c r="G42" s="75">
        <f t="shared" si="10"/>
        <v>0</v>
      </c>
      <c r="H42" s="75">
        <f t="shared" si="10"/>
        <v>0</v>
      </c>
      <c r="I42" s="75">
        <f t="shared" si="10"/>
        <v>0</v>
      </c>
      <c r="J42" s="75">
        <f t="shared" si="10"/>
        <v>0</v>
      </c>
      <c r="K42" s="75">
        <f t="shared" si="10"/>
        <v>0</v>
      </c>
      <c r="L42" s="75">
        <f t="shared" si="10"/>
        <v>0</v>
      </c>
      <c r="M42" s="75">
        <f t="shared" si="10"/>
        <v>0</v>
      </c>
      <c r="N42" s="75">
        <f t="shared" si="10"/>
        <v>0</v>
      </c>
      <c r="O42" s="75">
        <f t="shared" si="10"/>
        <v>0</v>
      </c>
      <c r="P42" s="75">
        <f t="shared" si="10"/>
        <v>0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</row>
    <row r="43" ht="13.5" customHeight="1">
      <c r="A43" s="32"/>
      <c r="B43" s="32"/>
      <c r="C43" s="3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</row>
    <row r="44" ht="13.5" customHeight="1">
      <c r="A44" s="32"/>
      <c r="B44" s="32"/>
      <c r="C44" s="34"/>
      <c r="D44" s="125"/>
      <c r="E44" s="125"/>
      <c r="F44" s="125"/>
      <c r="G44" s="125"/>
      <c r="H44" s="125"/>
      <c r="I44" s="51"/>
      <c r="J44" s="51"/>
      <c r="K44" s="51"/>
      <c r="L44" s="51"/>
      <c r="M44" s="51"/>
      <c r="N44" s="51"/>
      <c r="O44" s="51"/>
      <c r="P44" s="51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</row>
    <row r="45" ht="13.5" customHeight="1">
      <c r="A45" s="32"/>
      <c r="B45" s="32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</sheetData>
  <printOptions gridLines="1" horizontalCentered="1"/>
  <pageMargins bottom="0.31496062992125984" footer="0.0" header="0.0" left="0.1968503937007874" right="0.1968503937007874" top="0.2755905511811024"/>
  <pageSetup paperSize="9" orientation="landscape"/>
  <headerFooter>
    <oddFooter>&amp;L&amp;F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